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726"/>
  <workbookPr/>
  <mc:AlternateContent xmlns:mc="http://schemas.openxmlformats.org/markup-compatibility/2006">
    <mc:Choice Requires="x15">
      <x15ac:absPath xmlns:x15ac="http://schemas.microsoft.com/office/spreadsheetml/2010/11/ac" url="C:\Users\anisi\OneDrive\Документы\"/>
    </mc:Choice>
  </mc:AlternateContent>
  <xr:revisionPtr revIDLastSave="0" documentId="8_{EBF7051F-1063-4A8F-A7A1-172DE6F7D493}" xr6:coauthVersionLast="47" xr6:coauthVersionMax="47" xr10:uidLastSave="{00000000-0000-0000-0000-000000000000}"/>
  <bookViews>
    <workbookView xWindow="-120" yWindow="-120" windowWidth="29040" windowHeight="15840" activeTab="3" xr2:uid="{00000000-000D-0000-FFFF-FFFF00000000}"/>
  </bookViews>
  <sheets>
    <sheet name="Расчет прибыли" sheetId="1" r:id="rId1"/>
    <sheet name="Лист1" sheetId="4" r:id="rId2"/>
    <sheet name="Данные для расчета ПДЗ" sheetId="2" r:id="rId3"/>
    <sheet name="Новая мотивация" sheetId="3" r:id="rId4"/>
  </sheets>
  <definedNames>
    <definedName name="_xlnm._FilterDatabase" localSheetId="0" hidden="1">'Расчет прибыли'!$D$6:$U$105</definedName>
  </definedNames>
  <calcPr calcId="181029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8" i="3" l="1"/>
  <c r="Q9" i="3"/>
  <c r="Q10" i="3"/>
  <c r="Q11" i="3"/>
  <c r="P11" i="3" s="1"/>
  <c r="Q12" i="3"/>
  <c r="Q13" i="3"/>
  <c r="Q14" i="3"/>
  <c r="Q15" i="3"/>
  <c r="P15" i="3" s="1"/>
  <c r="Q16" i="3"/>
  <c r="Q17" i="3"/>
  <c r="Q18" i="3"/>
  <c r="Q19" i="3"/>
  <c r="P19" i="3" s="1"/>
  <c r="Q20" i="3"/>
  <c r="Q21" i="3"/>
  <c r="Q22" i="3"/>
  <c r="Q23" i="3"/>
  <c r="P23" i="3" s="1"/>
  <c r="Q24" i="3"/>
  <c r="Q25" i="3"/>
  <c r="Q26" i="3"/>
  <c r="Q27" i="3"/>
  <c r="P27" i="3" s="1"/>
  <c r="Q28" i="3"/>
  <c r="P28" i="3" s="1"/>
  <c r="Q29" i="3"/>
  <c r="Q30" i="3"/>
  <c r="Q31" i="3"/>
  <c r="Q32" i="3"/>
  <c r="Q33" i="3"/>
  <c r="Q34" i="3"/>
  <c r="Q35" i="3"/>
  <c r="Q36" i="3"/>
  <c r="Q37" i="3"/>
  <c r="P37" i="3" s="1"/>
  <c r="Q38" i="3"/>
  <c r="Q39" i="3"/>
  <c r="P39" i="3" s="1"/>
  <c r="Q40" i="3"/>
  <c r="Q41" i="3"/>
  <c r="Q42" i="3"/>
  <c r="Q43" i="3"/>
  <c r="P43" i="3" s="1"/>
  <c r="Q44" i="3"/>
  <c r="Q45" i="3"/>
  <c r="P45" i="3" s="1"/>
  <c r="Q46" i="3"/>
  <c r="Q47" i="3"/>
  <c r="P47" i="3" s="1"/>
  <c r="Q48" i="3"/>
  <c r="Q49" i="3"/>
  <c r="Q50" i="3"/>
  <c r="Q51" i="3"/>
  <c r="P51" i="3" s="1"/>
  <c r="Q52" i="3"/>
  <c r="Q53" i="3"/>
  <c r="P53" i="3" s="1"/>
  <c r="Q54" i="3"/>
  <c r="Q55" i="3"/>
  <c r="P55" i="3" s="1"/>
  <c r="Q56" i="3"/>
  <c r="Q57" i="3"/>
  <c r="Q58" i="3"/>
  <c r="Q59" i="3"/>
  <c r="P59" i="3" s="1"/>
  <c r="Q60" i="3"/>
  <c r="Q61" i="3"/>
  <c r="Q62" i="3"/>
  <c r="Q63" i="3"/>
  <c r="Q64" i="3"/>
  <c r="Q65" i="3"/>
  <c r="Q66" i="3"/>
  <c r="Q7" i="3"/>
  <c r="D11" i="3"/>
  <c r="F11" i="3" s="1"/>
  <c r="G11" i="3"/>
  <c r="H11" i="3" s="1"/>
  <c r="J11" i="3"/>
  <c r="L11" i="3"/>
  <c r="D12" i="3"/>
  <c r="F12" i="3" s="1"/>
  <c r="G12" i="3"/>
  <c r="M12" i="3" s="1"/>
  <c r="J12" i="3"/>
  <c r="L12" i="3"/>
  <c r="P12" i="3"/>
  <c r="D13" i="3"/>
  <c r="F13" i="3"/>
  <c r="G13" i="3"/>
  <c r="M13" i="3" s="1"/>
  <c r="J13" i="3"/>
  <c r="L13" i="3"/>
  <c r="P13" i="3"/>
  <c r="D14" i="3"/>
  <c r="F14" i="3" s="1"/>
  <c r="G14" i="3"/>
  <c r="H14" i="3" s="1"/>
  <c r="J14" i="3"/>
  <c r="L14" i="3"/>
  <c r="P14" i="3"/>
  <c r="D15" i="3"/>
  <c r="F15" i="3" s="1"/>
  <c r="G15" i="3"/>
  <c r="M15" i="3" s="1"/>
  <c r="J15" i="3"/>
  <c r="L15" i="3"/>
  <c r="D16" i="3"/>
  <c r="F16" i="3" s="1"/>
  <c r="G16" i="3"/>
  <c r="J16" i="3"/>
  <c r="L16" i="3"/>
  <c r="P16" i="3"/>
  <c r="D17" i="3"/>
  <c r="F17" i="3" s="1"/>
  <c r="G17" i="3"/>
  <c r="M17" i="3" s="1"/>
  <c r="J17" i="3"/>
  <c r="L17" i="3"/>
  <c r="P17" i="3"/>
  <c r="D18" i="3"/>
  <c r="F18" i="3" s="1"/>
  <c r="G18" i="3"/>
  <c r="M18" i="3" s="1"/>
  <c r="J18" i="3"/>
  <c r="L18" i="3"/>
  <c r="P18" i="3"/>
  <c r="D19" i="3"/>
  <c r="F19" i="3" s="1"/>
  <c r="G19" i="3"/>
  <c r="J19" i="3"/>
  <c r="L19" i="3"/>
  <c r="D20" i="3"/>
  <c r="F20" i="3"/>
  <c r="G20" i="3"/>
  <c r="H20" i="3" s="1"/>
  <c r="J20" i="3"/>
  <c r="L20" i="3"/>
  <c r="P20" i="3"/>
  <c r="D21" i="3"/>
  <c r="F21" i="3" s="1"/>
  <c r="G21" i="3"/>
  <c r="M21" i="3" s="1"/>
  <c r="J21" i="3"/>
  <c r="L21" i="3"/>
  <c r="P21" i="3"/>
  <c r="D22" i="3"/>
  <c r="F22" i="3" s="1"/>
  <c r="G22" i="3"/>
  <c r="M22" i="3" s="1"/>
  <c r="J22" i="3"/>
  <c r="L22" i="3"/>
  <c r="P22" i="3"/>
  <c r="D23" i="3"/>
  <c r="F23" i="3" s="1"/>
  <c r="G23" i="3"/>
  <c r="H23" i="3" s="1"/>
  <c r="J23" i="3"/>
  <c r="L23" i="3"/>
  <c r="D24" i="3"/>
  <c r="F24" i="3" s="1"/>
  <c r="G24" i="3"/>
  <c r="M24" i="3" s="1"/>
  <c r="J24" i="3"/>
  <c r="L24" i="3"/>
  <c r="P24" i="3"/>
  <c r="D25" i="3"/>
  <c r="F25" i="3" s="1"/>
  <c r="G25" i="3"/>
  <c r="J25" i="3"/>
  <c r="L25" i="3"/>
  <c r="P25" i="3"/>
  <c r="D26" i="3"/>
  <c r="F26" i="3" s="1"/>
  <c r="G26" i="3"/>
  <c r="J26" i="3"/>
  <c r="L26" i="3"/>
  <c r="P26" i="3"/>
  <c r="D27" i="3"/>
  <c r="F27" i="3" s="1"/>
  <c r="G27" i="3"/>
  <c r="M27" i="3" s="1"/>
  <c r="J27" i="3"/>
  <c r="L27" i="3"/>
  <c r="D28" i="3"/>
  <c r="F28" i="3"/>
  <c r="G28" i="3"/>
  <c r="H28" i="3" s="1"/>
  <c r="J28" i="3"/>
  <c r="L28" i="3"/>
  <c r="D29" i="3"/>
  <c r="F29" i="3" s="1"/>
  <c r="G29" i="3"/>
  <c r="M29" i="3" s="1"/>
  <c r="J29" i="3"/>
  <c r="L29" i="3"/>
  <c r="P29" i="3"/>
  <c r="D30" i="3"/>
  <c r="F30" i="3" s="1"/>
  <c r="G30" i="3"/>
  <c r="M30" i="3" s="1"/>
  <c r="J30" i="3"/>
  <c r="L30" i="3"/>
  <c r="P30" i="3"/>
  <c r="D31" i="3"/>
  <c r="F31" i="3" s="1"/>
  <c r="G31" i="3"/>
  <c r="J31" i="3"/>
  <c r="L31" i="3"/>
  <c r="P31" i="3"/>
  <c r="D32" i="3"/>
  <c r="F32" i="3"/>
  <c r="G32" i="3"/>
  <c r="H32" i="3" s="1"/>
  <c r="J32" i="3"/>
  <c r="L32" i="3"/>
  <c r="P32" i="3"/>
  <c r="D33" i="3"/>
  <c r="F33" i="3" s="1"/>
  <c r="G33" i="3"/>
  <c r="M33" i="3" s="1"/>
  <c r="J33" i="3"/>
  <c r="L33" i="3"/>
  <c r="P33" i="3"/>
  <c r="D34" i="3"/>
  <c r="F34" i="3" s="1"/>
  <c r="G34" i="3"/>
  <c r="H34" i="3" s="1"/>
  <c r="J34" i="3"/>
  <c r="L34" i="3"/>
  <c r="P34" i="3"/>
  <c r="D35" i="3"/>
  <c r="F35" i="3" s="1"/>
  <c r="G35" i="3"/>
  <c r="J35" i="3"/>
  <c r="L35" i="3"/>
  <c r="P35" i="3"/>
  <c r="D36" i="3"/>
  <c r="F36" i="3"/>
  <c r="G36" i="3"/>
  <c r="M36" i="3" s="1"/>
  <c r="H36" i="3"/>
  <c r="J36" i="3"/>
  <c r="L36" i="3"/>
  <c r="P36" i="3"/>
  <c r="D37" i="3"/>
  <c r="F37" i="3" s="1"/>
  <c r="G37" i="3"/>
  <c r="H37" i="3" s="1"/>
  <c r="J37" i="3"/>
  <c r="L37" i="3"/>
  <c r="D38" i="3"/>
  <c r="F38" i="3" s="1"/>
  <c r="G38" i="3"/>
  <c r="H38" i="3" s="1"/>
  <c r="J38" i="3"/>
  <c r="L38" i="3"/>
  <c r="P38" i="3"/>
  <c r="D39" i="3"/>
  <c r="F39" i="3" s="1"/>
  <c r="G39" i="3"/>
  <c r="M39" i="3" s="1"/>
  <c r="J39" i="3"/>
  <c r="L39" i="3"/>
  <c r="D40" i="3"/>
  <c r="F40" i="3" s="1"/>
  <c r="G40" i="3"/>
  <c r="J40" i="3"/>
  <c r="L40" i="3"/>
  <c r="P40" i="3"/>
  <c r="D41" i="3"/>
  <c r="F41" i="3" s="1"/>
  <c r="G41" i="3"/>
  <c r="M41" i="3" s="1"/>
  <c r="J41" i="3"/>
  <c r="L41" i="3"/>
  <c r="P41" i="3"/>
  <c r="D42" i="3"/>
  <c r="F42" i="3" s="1"/>
  <c r="G42" i="3"/>
  <c r="M42" i="3" s="1"/>
  <c r="J42" i="3"/>
  <c r="L42" i="3"/>
  <c r="P42" i="3"/>
  <c r="D43" i="3"/>
  <c r="F43" i="3" s="1"/>
  <c r="G43" i="3"/>
  <c r="H43" i="3" s="1"/>
  <c r="J43" i="3"/>
  <c r="L43" i="3"/>
  <c r="D44" i="3"/>
  <c r="F44" i="3" s="1"/>
  <c r="G44" i="3"/>
  <c r="H44" i="3" s="1"/>
  <c r="J44" i="3"/>
  <c r="L44" i="3"/>
  <c r="P44" i="3"/>
  <c r="D45" i="3"/>
  <c r="F45" i="3" s="1"/>
  <c r="G45" i="3"/>
  <c r="M45" i="3" s="1"/>
  <c r="J45" i="3"/>
  <c r="L45" i="3"/>
  <c r="D46" i="3"/>
  <c r="F46" i="3" s="1"/>
  <c r="G46" i="3"/>
  <c r="H46" i="3" s="1"/>
  <c r="J46" i="3"/>
  <c r="L46" i="3"/>
  <c r="P46" i="3"/>
  <c r="D47" i="3"/>
  <c r="F47" i="3" s="1"/>
  <c r="G47" i="3"/>
  <c r="H47" i="3" s="1"/>
  <c r="J47" i="3"/>
  <c r="L47" i="3"/>
  <c r="D48" i="3"/>
  <c r="F48" i="3" s="1"/>
  <c r="G48" i="3"/>
  <c r="M48" i="3" s="1"/>
  <c r="J48" i="3"/>
  <c r="L48" i="3"/>
  <c r="P48" i="3"/>
  <c r="D49" i="3"/>
  <c r="F49" i="3" s="1"/>
  <c r="G49" i="3"/>
  <c r="J49" i="3"/>
  <c r="L49" i="3"/>
  <c r="P49" i="3"/>
  <c r="D50" i="3"/>
  <c r="F50" i="3" s="1"/>
  <c r="G50" i="3"/>
  <c r="H50" i="3" s="1"/>
  <c r="J50" i="3"/>
  <c r="L50" i="3"/>
  <c r="P50" i="3"/>
  <c r="D51" i="3"/>
  <c r="F51" i="3" s="1"/>
  <c r="U51" i="3" s="1"/>
  <c r="G51" i="3"/>
  <c r="M51" i="3" s="1"/>
  <c r="J51" i="3"/>
  <c r="L51" i="3"/>
  <c r="D52" i="3"/>
  <c r="F52" i="3" s="1"/>
  <c r="U52" i="3" s="1"/>
  <c r="G52" i="3"/>
  <c r="H52" i="3" s="1"/>
  <c r="J52" i="3"/>
  <c r="L52" i="3"/>
  <c r="P52" i="3"/>
  <c r="D53" i="3"/>
  <c r="F53" i="3" s="1"/>
  <c r="U53" i="3" s="1"/>
  <c r="G53" i="3"/>
  <c r="J53" i="3"/>
  <c r="L53" i="3"/>
  <c r="D54" i="3"/>
  <c r="F54" i="3"/>
  <c r="U54" i="3" s="1"/>
  <c r="G54" i="3"/>
  <c r="H54" i="3" s="1"/>
  <c r="J54" i="3"/>
  <c r="L54" i="3"/>
  <c r="P54" i="3"/>
  <c r="D55" i="3"/>
  <c r="F55" i="3" s="1"/>
  <c r="U55" i="3" s="1"/>
  <c r="G55" i="3"/>
  <c r="J55" i="3"/>
  <c r="L55" i="3"/>
  <c r="D56" i="3"/>
  <c r="F56" i="3" s="1"/>
  <c r="U56" i="3" s="1"/>
  <c r="G56" i="3"/>
  <c r="H56" i="3" s="1"/>
  <c r="J56" i="3"/>
  <c r="L56" i="3"/>
  <c r="P56" i="3"/>
  <c r="D57" i="3"/>
  <c r="F57" i="3" s="1"/>
  <c r="U57" i="3" s="1"/>
  <c r="G57" i="3"/>
  <c r="J57" i="3"/>
  <c r="L57" i="3"/>
  <c r="P57" i="3"/>
  <c r="D58" i="3"/>
  <c r="F58" i="3" s="1"/>
  <c r="G58" i="3"/>
  <c r="H58" i="3" s="1"/>
  <c r="J58" i="3"/>
  <c r="L58" i="3"/>
  <c r="P58" i="3"/>
  <c r="D59" i="3"/>
  <c r="F59" i="3" s="1"/>
  <c r="G59" i="3"/>
  <c r="M59" i="3" s="1"/>
  <c r="H59" i="3"/>
  <c r="J59" i="3"/>
  <c r="L59" i="3"/>
  <c r="D60" i="3"/>
  <c r="F60" i="3" s="1"/>
  <c r="G60" i="3"/>
  <c r="J60" i="3"/>
  <c r="L60" i="3"/>
  <c r="P60" i="3"/>
  <c r="D61" i="3"/>
  <c r="F61" i="3" s="1"/>
  <c r="G61" i="3"/>
  <c r="M61" i="3" s="1"/>
  <c r="J61" i="3"/>
  <c r="L61" i="3"/>
  <c r="P61" i="3"/>
  <c r="D62" i="3"/>
  <c r="F62" i="3" s="1"/>
  <c r="G62" i="3"/>
  <c r="M62" i="3" s="1"/>
  <c r="J62" i="3"/>
  <c r="L62" i="3"/>
  <c r="P62" i="3"/>
  <c r="D63" i="3"/>
  <c r="F63" i="3" s="1"/>
  <c r="G63" i="3"/>
  <c r="H63" i="3" s="1"/>
  <c r="J63" i="3"/>
  <c r="L63" i="3"/>
  <c r="P63" i="3"/>
  <c r="D64" i="3"/>
  <c r="F64" i="3" s="1"/>
  <c r="G64" i="3"/>
  <c r="M64" i="3" s="1"/>
  <c r="H64" i="3"/>
  <c r="J64" i="3"/>
  <c r="L64" i="3"/>
  <c r="P64" i="3"/>
  <c r="D65" i="3"/>
  <c r="F65" i="3" s="1"/>
  <c r="G65" i="3"/>
  <c r="M65" i="3" s="1"/>
  <c r="H65" i="3"/>
  <c r="J65" i="3"/>
  <c r="L65" i="3"/>
  <c r="P65" i="3"/>
  <c r="D66" i="3"/>
  <c r="F66" i="3" s="1"/>
  <c r="G66" i="3"/>
  <c r="J66" i="3"/>
  <c r="L66" i="3"/>
  <c r="P66" i="3"/>
  <c r="G10" i="3"/>
  <c r="M10" i="3" s="1"/>
  <c r="P10" i="3"/>
  <c r="L10" i="3"/>
  <c r="J10" i="3"/>
  <c r="D10" i="3"/>
  <c r="F10" i="3" s="1"/>
  <c r="P9" i="3"/>
  <c r="M9" i="3"/>
  <c r="L9" i="3"/>
  <c r="J9" i="3"/>
  <c r="D9" i="3"/>
  <c r="P8" i="3"/>
  <c r="M8" i="3"/>
  <c r="L8" i="3"/>
  <c r="J8" i="3"/>
  <c r="D8" i="3"/>
  <c r="H8" i="3" s="1"/>
  <c r="M7" i="3"/>
  <c r="L7" i="3"/>
  <c r="J7" i="3"/>
  <c r="D7" i="3"/>
  <c r="S106" i="1"/>
  <c r="T106" i="1" s="1"/>
  <c r="U106" i="1"/>
  <c r="S107" i="1"/>
  <c r="T107" i="1" s="1"/>
  <c r="U107" i="1"/>
  <c r="S108" i="1"/>
  <c r="T108" i="1" s="1"/>
  <c r="U108" i="1"/>
  <c r="S109" i="1"/>
  <c r="T109" i="1" s="1"/>
  <c r="U109" i="1"/>
  <c r="S110" i="1"/>
  <c r="T110" i="1" s="1"/>
  <c r="U110" i="1"/>
  <c r="S111" i="1"/>
  <c r="T111" i="1" s="1"/>
  <c r="U111" i="1"/>
  <c r="S112" i="1"/>
  <c r="T112" i="1" s="1"/>
  <c r="U112" i="1"/>
  <c r="S113" i="1"/>
  <c r="T113" i="1" s="1"/>
  <c r="U113" i="1"/>
  <c r="S114" i="1"/>
  <c r="T114" i="1" s="1"/>
  <c r="U114" i="1"/>
  <c r="S115" i="1"/>
  <c r="T115" i="1" s="1"/>
  <c r="U115" i="1"/>
  <c r="S116" i="1"/>
  <c r="T116" i="1" s="1"/>
  <c r="U116" i="1"/>
  <c r="S117" i="1"/>
  <c r="T117" i="1" s="1"/>
  <c r="U117" i="1"/>
  <c r="S118" i="1"/>
  <c r="T118" i="1" s="1"/>
  <c r="U118" i="1"/>
  <c r="S119" i="1"/>
  <c r="T119" i="1" s="1"/>
  <c r="U119" i="1"/>
  <c r="S120" i="1"/>
  <c r="T120" i="1" s="1"/>
  <c r="U120" i="1"/>
  <c r="S121" i="1"/>
  <c r="T121" i="1" s="1"/>
  <c r="U121" i="1"/>
  <c r="S122" i="1"/>
  <c r="T122" i="1" s="1"/>
  <c r="U122" i="1"/>
  <c r="S123" i="1"/>
  <c r="T123" i="1" s="1"/>
  <c r="U123" i="1"/>
  <c r="S124" i="1"/>
  <c r="T124" i="1" s="1"/>
  <c r="U124" i="1"/>
  <c r="S125" i="1"/>
  <c r="T125" i="1" s="1"/>
  <c r="U125" i="1"/>
  <c r="S126" i="1"/>
  <c r="T126" i="1" s="1"/>
  <c r="U126" i="1"/>
  <c r="S127" i="1"/>
  <c r="T127" i="1" s="1"/>
  <c r="U127" i="1"/>
  <c r="S128" i="1"/>
  <c r="T128" i="1" s="1"/>
  <c r="U128" i="1"/>
  <c r="S129" i="1"/>
  <c r="T129" i="1" s="1"/>
  <c r="U129" i="1"/>
  <c r="S130" i="1"/>
  <c r="T130" i="1" s="1"/>
  <c r="U130" i="1"/>
  <c r="S131" i="1"/>
  <c r="T131" i="1" s="1"/>
  <c r="U131" i="1"/>
  <c r="S132" i="1"/>
  <c r="T132" i="1" s="1"/>
  <c r="U132" i="1"/>
  <c r="S133" i="1"/>
  <c r="T133" i="1" s="1"/>
  <c r="U133" i="1"/>
  <c r="S134" i="1"/>
  <c r="T134" i="1" s="1"/>
  <c r="U134" i="1"/>
  <c r="S135" i="1"/>
  <c r="T135" i="1" s="1"/>
  <c r="U135" i="1"/>
  <c r="S136" i="1"/>
  <c r="T136" i="1" s="1"/>
  <c r="U136" i="1"/>
  <c r="S137" i="1"/>
  <c r="T137" i="1" s="1"/>
  <c r="U137" i="1"/>
  <c r="S138" i="1"/>
  <c r="T138" i="1" s="1"/>
  <c r="U138" i="1"/>
  <c r="S139" i="1"/>
  <c r="T139" i="1" s="1"/>
  <c r="U139" i="1"/>
  <c r="S140" i="1"/>
  <c r="T140" i="1" s="1"/>
  <c r="U140" i="1"/>
  <c r="S141" i="1"/>
  <c r="T141" i="1" s="1"/>
  <c r="U141" i="1"/>
  <c r="S142" i="1"/>
  <c r="T142" i="1" s="1"/>
  <c r="U142" i="1"/>
  <c r="S143" i="1"/>
  <c r="T143" i="1" s="1"/>
  <c r="U143" i="1"/>
  <c r="S144" i="1"/>
  <c r="T144" i="1" s="1"/>
  <c r="U144" i="1"/>
  <c r="S145" i="1"/>
  <c r="T145" i="1" s="1"/>
  <c r="U145" i="1"/>
  <c r="S146" i="1"/>
  <c r="T146" i="1" s="1"/>
  <c r="U146" i="1"/>
  <c r="S147" i="1"/>
  <c r="T147" i="1" s="1"/>
  <c r="U147" i="1"/>
  <c r="S148" i="1"/>
  <c r="T148" i="1" s="1"/>
  <c r="U148" i="1"/>
  <c r="S149" i="1"/>
  <c r="T149" i="1" s="1"/>
  <c r="U149" i="1"/>
  <c r="S150" i="1"/>
  <c r="T150" i="1" s="1"/>
  <c r="U150" i="1"/>
  <c r="S151" i="1"/>
  <c r="T151" i="1" s="1"/>
  <c r="U151" i="1"/>
  <c r="S152" i="1"/>
  <c r="T152" i="1" s="1"/>
  <c r="U152" i="1"/>
  <c r="S153" i="1"/>
  <c r="T153" i="1" s="1"/>
  <c r="U153" i="1"/>
  <c r="S154" i="1"/>
  <c r="T154" i="1" s="1"/>
  <c r="U154" i="1"/>
  <c r="S155" i="1"/>
  <c r="T155" i="1" s="1"/>
  <c r="U155" i="1"/>
  <c r="S156" i="1"/>
  <c r="T156" i="1" s="1"/>
  <c r="U156" i="1"/>
  <c r="S157" i="1"/>
  <c r="T157" i="1" s="1"/>
  <c r="U157" i="1"/>
  <c r="S158" i="1"/>
  <c r="T158" i="1" s="1"/>
  <c r="U158" i="1"/>
  <c r="S159" i="1"/>
  <c r="T159" i="1" s="1"/>
  <c r="U159" i="1"/>
  <c r="S160" i="1"/>
  <c r="T160" i="1" s="1"/>
  <c r="U160" i="1"/>
  <c r="S161" i="1"/>
  <c r="T161" i="1" s="1"/>
  <c r="U161" i="1"/>
  <c r="S162" i="1"/>
  <c r="T162" i="1" s="1"/>
  <c r="U162" i="1"/>
  <c r="S163" i="1"/>
  <c r="T163" i="1" s="1"/>
  <c r="U163" i="1"/>
  <c r="S164" i="1"/>
  <c r="T164" i="1" s="1"/>
  <c r="U164" i="1"/>
  <c r="S165" i="1"/>
  <c r="T165" i="1" s="1"/>
  <c r="U165" i="1"/>
  <c r="S166" i="1"/>
  <c r="T166" i="1" s="1"/>
  <c r="U166" i="1"/>
  <c r="S167" i="1"/>
  <c r="T167" i="1" s="1"/>
  <c r="U167" i="1"/>
  <c r="S168" i="1"/>
  <c r="T168" i="1" s="1"/>
  <c r="U168" i="1"/>
  <c r="S169" i="1"/>
  <c r="T169" i="1" s="1"/>
  <c r="U169" i="1"/>
  <c r="S170" i="1"/>
  <c r="T170" i="1" s="1"/>
  <c r="U170" i="1"/>
  <c r="S171" i="1"/>
  <c r="T171" i="1" s="1"/>
  <c r="U171" i="1"/>
  <c r="S172" i="1"/>
  <c r="T172" i="1" s="1"/>
  <c r="U172" i="1"/>
  <c r="S173" i="1"/>
  <c r="T173" i="1" s="1"/>
  <c r="U173" i="1"/>
  <c r="S174" i="1"/>
  <c r="T174" i="1" s="1"/>
  <c r="U174" i="1"/>
  <c r="S175" i="1"/>
  <c r="T175" i="1" s="1"/>
  <c r="U175" i="1"/>
  <c r="S176" i="1"/>
  <c r="T176" i="1" s="1"/>
  <c r="U176" i="1"/>
  <c r="S177" i="1"/>
  <c r="T177" i="1" s="1"/>
  <c r="U177" i="1"/>
  <c r="S178" i="1"/>
  <c r="T178" i="1" s="1"/>
  <c r="U178" i="1"/>
  <c r="S179" i="1"/>
  <c r="T179" i="1" s="1"/>
  <c r="U179" i="1"/>
  <c r="S180" i="1"/>
  <c r="T180" i="1" s="1"/>
  <c r="U180" i="1"/>
  <c r="S181" i="1"/>
  <c r="T181" i="1" s="1"/>
  <c r="U181" i="1"/>
  <c r="S182" i="1"/>
  <c r="T182" i="1" s="1"/>
  <c r="U182" i="1"/>
  <c r="S183" i="1"/>
  <c r="T183" i="1" s="1"/>
  <c r="U183" i="1"/>
  <c r="S184" i="1"/>
  <c r="T184" i="1" s="1"/>
  <c r="U184" i="1"/>
  <c r="S185" i="1"/>
  <c r="T185" i="1" s="1"/>
  <c r="U185" i="1"/>
  <c r="S186" i="1"/>
  <c r="T186" i="1" s="1"/>
  <c r="U186" i="1"/>
  <c r="S187" i="1"/>
  <c r="T187" i="1" s="1"/>
  <c r="U187" i="1"/>
  <c r="S188" i="1"/>
  <c r="T188" i="1" s="1"/>
  <c r="U188" i="1"/>
  <c r="S189" i="1"/>
  <c r="T189" i="1" s="1"/>
  <c r="U189" i="1"/>
  <c r="S190" i="1"/>
  <c r="T190" i="1" s="1"/>
  <c r="U190" i="1"/>
  <c r="S191" i="1"/>
  <c r="T191" i="1" s="1"/>
  <c r="U191" i="1"/>
  <c r="S192" i="1"/>
  <c r="T192" i="1" s="1"/>
  <c r="U192" i="1"/>
  <c r="S193" i="1"/>
  <c r="T193" i="1" s="1"/>
  <c r="U193" i="1"/>
  <c r="S194" i="1"/>
  <c r="T194" i="1" s="1"/>
  <c r="U194" i="1"/>
  <c r="S195" i="1"/>
  <c r="T195" i="1" s="1"/>
  <c r="U195" i="1"/>
  <c r="S196" i="1"/>
  <c r="T196" i="1" s="1"/>
  <c r="U196" i="1"/>
  <c r="S197" i="1"/>
  <c r="T197" i="1" s="1"/>
  <c r="U197" i="1"/>
  <c r="S198" i="1"/>
  <c r="T198" i="1" s="1"/>
  <c r="U198" i="1"/>
  <c r="S199" i="1"/>
  <c r="T199" i="1" s="1"/>
  <c r="U199" i="1"/>
  <c r="S200" i="1"/>
  <c r="T200" i="1" s="1"/>
  <c r="U200" i="1"/>
  <c r="S201" i="1"/>
  <c r="T201" i="1" s="1"/>
  <c r="U201" i="1"/>
  <c r="S202" i="1"/>
  <c r="T202" i="1" s="1"/>
  <c r="U202" i="1"/>
  <c r="S203" i="1"/>
  <c r="T203" i="1" s="1"/>
  <c r="U203" i="1"/>
  <c r="S204" i="1"/>
  <c r="T204" i="1" s="1"/>
  <c r="U204" i="1"/>
  <c r="S205" i="1"/>
  <c r="T205" i="1" s="1"/>
  <c r="U205" i="1"/>
  <c r="S206" i="1"/>
  <c r="T206" i="1" s="1"/>
  <c r="U206" i="1"/>
  <c r="S207" i="1"/>
  <c r="T207" i="1" s="1"/>
  <c r="U207" i="1"/>
  <c r="S208" i="1"/>
  <c r="T208" i="1" s="1"/>
  <c r="U208" i="1"/>
  <c r="S209" i="1"/>
  <c r="T209" i="1" s="1"/>
  <c r="U209" i="1"/>
  <c r="S210" i="1"/>
  <c r="T210" i="1" s="1"/>
  <c r="U210" i="1"/>
  <c r="S211" i="1"/>
  <c r="T211" i="1" s="1"/>
  <c r="U211" i="1"/>
  <c r="S212" i="1"/>
  <c r="T212" i="1" s="1"/>
  <c r="U212" i="1"/>
  <c r="S213" i="1"/>
  <c r="T213" i="1" s="1"/>
  <c r="U213" i="1"/>
  <c r="S214" i="1"/>
  <c r="T214" i="1" s="1"/>
  <c r="U214" i="1"/>
  <c r="S215" i="1"/>
  <c r="T215" i="1" s="1"/>
  <c r="U215" i="1"/>
  <c r="S216" i="1"/>
  <c r="T216" i="1" s="1"/>
  <c r="U216" i="1"/>
  <c r="S217" i="1"/>
  <c r="T217" i="1" s="1"/>
  <c r="U217" i="1"/>
  <c r="S218" i="1"/>
  <c r="T218" i="1" s="1"/>
  <c r="U218" i="1"/>
  <c r="S219" i="1"/>
  <c r="T219" i="1" s="1"/>
  <c r="U219" i="1"/>
  <c r="S220" i="1"/>
  <c r="T220" i="1" s="1"/>
  <c r="U220" i="1"/>
  <c r="J617" i="2"/>
  <c r="J618" i="2"/>
  <c r="J619" i="2"/>
  <c r="J620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45" i="2"/>
  <c r="J546" i="2"/>
  <c r="J547" i="2"/>
  <c r="J548" i="2"/>
  <c r="J549" i="2"/>
  <c r="J550" i="2"/>
  <c r="J551" i="2"/>
  <c r="J552" i="2"/>
  <c r="J553" i="2"/>
  <c r="J554" i="2"/>
  <c r="J555" i="2"/>
  <c r="J556" i="2"/>
  <c r="J557" i="2"/>
  <c r="J558" i="2"/>
  <c r="J559" i="2"/>
  <c r="J560" i="2"/>
  <c r="J561" i="2"/>
  <c r="J562" i="2"/>
  <c r="J563" i="2"/>
  <c r="J564" i="2"/>
  <c r="J565" i="2"/>
  <c r="J566" i="2"/>
  <c r="J567" i="2"/>
  <c r="J568" i="2"/>
  <c r="J569" i="2"/>
  <c r="J570" i="2"/>
  <c r="J571" i="2"/>
  <c r="J572" i="2"/>
  <c r="J573" i="2"/>
  <c r="J574" i="2"/>
  <c r="J575" i="2"/>
  <c r="J576" i="2"/>
  <c r="J577" i="2"/>
  <c r="J578" i="2"/>
  <c r="J579" i="2"/>
  <c r="J580" i="2"/>
  <c r="J581" i="2"/>
  <c r="J582" i="2"/>
  <c r="J583" i="2"/>
  <c r="J584" i="2"/>
  <c r="J585" i="2"/>
  <c r="J586" i="2"/>
  <c r="J587" i="2"/>
  <c r="J588" i="2"/>
  <c r="J589" i="2"/>
  <c r="J590" i="2"/>
  <c r="J591" i="2"/>
  <c r="J592" i="2"/>
  <c r="J593" i="2"/>
  <c r="J594" i="2"/>
  <c r="J595" i="2"/>
  <c r="J596" i="2"/>
  <c r="J597" i="2"/>
  <c r="J598" i="2"/>
  <c r="J599" i="2"/>
  <c r="J600" i="2"/>
  <c r="J601" i="2"/>
  <c r="J602" i="2"/>
  <c r="J603" i="2"/>
  <c r="J604" i="2"/>
  <c r="J605" i="2"/>
  <c r="J606" i="2"/>
  <c r="J607" i="2"/>
  <c r="J608" i="2"/>
  <c r="J609" i="2"/>
  <c r="J610" i="2"/>
  <c r="J611" i="2"/>
  <c r="J612" i="2"/>
  <c r="J613" i="2"/>
  <c r="J614" i="2"/>
  <c r="J615" i="2"/>
  <c r="J616" i="2"/>
  <c r="U13" i="1"/>
  <c r="S13" i="1"/>
  <c r="T13" i="1" s="1"/>
  <c r="U22" i="1"/>
  <c r="S22" i="1"/>
  <c r="T22" i="1" s="1"/>
  <c r="S19" i="1"/>
  <c r="T19" i="1" s="1"/>
  <c r="S20" i="1"/>
  <c r="T20" i="1" s="1"/>
  <c r="S21" i="1"/>
  <c r="T21" i="1" s="1"/>
  <c r="S23" i="1"/>
  <c r="T23" i="1" s="1"/>
  <c r="S24" i="1"/>
  <c r="T24" i="1" s="1"/>
  <c r="S25" i="1"/>
  <c r="T25" i="1" s="1"/>
  <c r="S26" i="1"/>
  <c r="T26" i="1" s="1"/>
  <c r="S27" i="1"/>
  <c r="T27" i="1" s="1"/>
  <c r="S28" i="1"/>
  <c r="T28" i="1" s="1"/>
  <c r="S29" i="1"/>
  <c r="T29" i="1" s="1"/>
  <c r="S30" i="1"/>
  <c r="T30" i="1" s="1"/>
  <c r="S31" i="1"/>
  <c r="T31" i="1" s="1"/>
  <c r="S32" i="1"/>
  <c r="T32" i="1" s="1"/>
  <c r="S33" i="1"/>
  <c r="T33" i="1" s="1"/>
  <c r="S34" i="1"/>
  <c r="T34" i="1" s="1"/>
  <c r="S35" i="1"/>
  <c r="T35" i="1" s="1"/>
  <c r="S36" i="1"/>
  <c r="T36" i="1" s="1"/>
  <c r="S37" i="1"/>
  <c r="T37" i="1" s="1"/>
  <c r="S38" i="1"/>
  <c r="T38" i="1" s="1"/>
  <c r="S39" i="1"/>
  <c r="T39" i="1" s="1"/>
  <c r="S40" i="1"/>
  <c r="T40" i="1" s="1"/>
  <c r="S41" i="1"/>
  <c r="T41" i="1" s="1"/>
  <c r="S42" i="1"/>
  <c r="T42" i="1" s="1"/>
  <c r="S43" i="1"/>
  <c r="T43" i="1" s="1"/>
  <c r="S44" i="1"/>
  <c r="T44" i="1" s="1"/>
  <c r="S45" i="1"/>
  <c r="T45" i="1" s="1"/>
  <c r="S46" i="1"/>
  <c r="T46" i="1" s="1"/>
  <c r="S47" i="1"/>
  <c r="T47" i="1" s="1"/>
  <c r="S48" i="1"/>
  <c r="T48" i="1" s="1"/>
  <c r="S49" i="1"/>
  <c r="T49" i="1" s="1"/>
  <c r="S50" i="1"/>
  <c r="T50" i="1" s="1"/>
  <c r="S51" i="1"/>
  <c r="T51" i="1" s="1"/>
  <c r="S52" i="1"/>
  <c r="T52" i="1" s="1"/>
  <c r="S53" i="1"/>
  <c r="T53" i="1" s="1"/>
  <c r="S54" i="1"/>
  <c r="T54" i="1" s="1"/>
  <c r="S55" i="1"/>
  <c r="T55" i="1" s="1"/>
  <c r="S56" i="1"/>
  <c r="T56" i="1" s="1"/>
  <c r="S57" i="1"/>
  <c r="T57" i="1" s="1"/>
  <c r="S58" i="1"/>
  <c r="T58" i="1" s="1"/>
  <c r="S59" i="1"/>
  <c r="T59" i="1" s="1"/>
  <c r="S60" i="1"/>
  <c r="T60" i="1" s="1"/>
  <c r="S61" i="1"/>
  <c r="T61" i="1" s="1"/>
  <c r="S62" i="1"/>
  <c r="T62" i="1" s="1"/>
  <c r="S63" i="1"/>
  <c r="T63" i="1" s="1"/>
  <c r="S64" i="1"/>
  <c r="T64" i="1" s="1"/>
  <c r="S65" i="1"/>
  <c r="T65" i="1" s="1"/>
  <c r="S66" i="1"/>
  <c r="T66" i="1" s="1"/>
  <c r="S67" i="1"/>
  <c r="T67" i="1" s="1"/>
  <c r="S68" i="1"/>
  <c r="T68" i="1" s="1"/>
  <c r="S69" i="1"/>
  <c r="T69" i="1" s="1"/>
  <c r="S70" i="1"/>
  <c r="T70" i="1" s="1"/>
  <c r="S71" i="1"/>
  <c r="T71" i="1" s="1"/>
  <c r="S72" i="1"/>
  <c r="T72" i="1" s="1"/>
  <c r="S73" i="1"/>
  <c r="T73" i="1" s="1"/>
  <c r="S74" i="1"/>
  <c r="T74" i="1" s="1"/>
  <c r="S75" i="1"/>
  <c r="T75" i="1" s="1"/>
  <c r="S76" i="1"/>
  <c r="T76" i="1" s="1"/>
  <c r="S77" i="1"/>
  <c r="T77" i="1" s="1"/>
  <c r="S78" i="1"/>
  <c r="T78" i="1" s="1"/>
  <c r="S79" i="1"/>
  <c r="T79" i="1" s="1"/>
  <c r="S80" i="1"/>
  <c r="T80" i="1" s="1"/>
  <c r="S81" i="1"/>
  <c r="T81" i="1" s="1"/>
  <c r="S82" i="1"/>
  <c r="T82" i="1" s="1"/>
  <c r="S83" i="1"/>
  <c r="T83" i="1" s="1"/>
  <c r="S84" i="1"/>
  <c r="T84" i="1" s="1"/>
  <c r="S85" i="1"/>
  <c r="T85" i="1" s="1"/>
  <c r="S86" i="1"/>
  <c r="T86" i="1" s="1"/>
  <c r="S87" i="1"/>
  <c r="T87" i="1" s="1"/>
  <c r="S88" i="1"/>
  <c r="T88" i="1" s="1"/>
  <c r="S89" i="1"/>
  <c r="T89" i="1" s="1"/>
  <c r="S90" i="1"/>
  <c r="T90" i="1" s="1"/>
  <c r="S91" i="1"/>
  <c r="T91" i="1" s="1"/>
  <c r="S92" i="1"/>
  <c r="T92" i="1" s="1"/>
  <c r="S93" i="1"/>
  <c r="T93" i="1" s="1"/>
  <c r="S94" i="1"/>
  <c r="T94" i="1" s="1"/>
  <c r="S95" i="1"/>
  <c r="T95" i="1" s="1"/>
  <c r="S96" i="1"/>
  <c r="T96" i="1" s="1"/>
  <c r="S97" i="1"/>
  <c r="T97" i="1" s="1"/>
  <c r="S98" i="1"/>
  <c r="T98" i="1" s="1"/>
  <c r="S99" i="1"/>
  <c r="T99" i="1" s="1"/>
  <c r="S100" i="1"/>
  <c r="T100" i="1" s="1"/>
  <c r="S101" i="1"/>
  <c r="T101" i="1" s="1"/>
  <c r="S102" i="1"/>
  <c r="T102" i="1" s="1"/>
  <c r="S103" i="1"/>
  <c r="T103" i="1" s="1"/>
  <c r="S104" i="1"/>
  <c r="T104" i="1" s="1"/>
  <c r="S105" i="1"/>
  <c r="T105" i="1" s="1"/>
  <c r="S8" i="1"/>
  <c r="T8" i="1" s="1"/>
  <c r="S9" i="1"/>
  <c r="T9" i="1" s="1"/>
  <c r="S10" i="1"/>
  <c r="T10" i="1" s="1"/>
  <c r="S11" i="1"/>
  <c r="T11" i="1" s="1"/>
  <c r="S12" i="1"/>
  <c r="T12" i="1" s="1"/>
  <c r="S14" i="1"/>
  <c r="T14" i="1" s="1"/>
  <c r="S15" i="1"/>
  <c r="T15" i="1" s="1"/>
  <c r="S16" i="1"/>
  <c r="T16" i="1" s="1"/>
  <c r="S17" i="1"/>
  <c r="T17" i="1" s="1"/>
  <c r="S18" i="1"/>
  <c r="T18" i="1" s="1"/>
  <c r="H7" i="3" l="1"/>
  <c r="F7" i="3"/>
  <c r="U7" i="3" s="1"/>
  <c r="H9" i="3"/>
  <c r="F9" i="3"/>
  <c r="H40" i="3"/>
  <c r="U29" i="3"/>
  <c r="H26" i="3"/>
  <c r="H25" i="3"/>
  <c r="N25" i="3" s="1"/>
  <c r="S25" i="3" s="1"/>
  <c r="U25" i="3" s="1"/>
  <c r="N7" i="3"/>
  <c r="M58" i="3"/>
  <c r="N8" i="3"/>
  <c r="N9" i="3"/>
  <c r="H66" i="3"/>
  <c r="H62" i="3"/>
  <c r="H61" i="3"/>
  <c r="H49" i="3"/>
  <c r="M40" i="3"/>
  <c r="H39" i="3"/>
  <c r="H35" i="3"/>
  <c r="H31" i="3"/>
  <c r="M25" i="3"/>
  <c r="H19" i="3"/>
  <c r="H16" i="3"/>
  <c r="N66" i="3"/>
  <c r="N65" i="3"/>
  <c r="N64" i="3"/>
  <c r="N63" i="3"/>
  <c r="S63" i="3" s="1"/>
  <c r="N59" i="3"/>
  <c r="H57" i="3"/>
  <c r="N57" i="3" s="1"/>
  <c r="S57" i="3" s="1"/>
  <c r="H55" i="3"/>
  <c r="N55" i="3" s="1"/>
  <c r="S55" i="3" s="1"/>
  <c r="H53" i="3"/>
  <c r="N53" i="3" s="1"/>
  <c r="S53" i="3" s="1"/>
  <c r="N49" i="3"/>
  <c r="S49" i="3" s="1"/>
  <c r="U49" i="3" s="1"/>
  <c r="N47" i="3"/>
  <c r="S47" i="3" s="1"/>
  <c r="U47" i="3" s="1"/>
  <c r="N43" i="3"/>
  <c r="S43" i="3" s="1"/>
  <c r="U43" i="3" s="1"/>
  <c r="N39" i="3"/>
  <c r="S39" i="3" s="1"/>
  <c r="U39" i="3" s="1"/>
  <c r="N38" i="3"/>
  <c r="S38" i="3" s="1"/>
  <c r="U38" i="3" s="1"/>
  <c r="N36" i="3"/>
  <c r="S36" i="3" s="1"/>
  <c r="U36" i="3" s="1"/>
  <c r="N35" i="3"/>
  <c r="S35" i="3" s="1"/>
  <c r="U35" i="3" s="1"/>
  <c r="N31" i="3"/>
  <c r="S31" i="3" s="1"/>
  <c r="U31" i="3" s="1"/>
  <c r="N19" i="3"/>
  <c r="S19" i="3" s="1"/>
  <c r="U19" i="3" s="1"/>
  <c r="N14" i="3"/>
  <c r="S14" i="3" s="1"/>
  <c r="U14" i="3" s="1"/>
  <c r="N62" i="3"/>
  <c r="N61" i="3"/>
  <c r="S61" i="3" s="1"/>
  <c r="H60" i="3"/>
  <c r="N60" i="3" s="1"/>
  <c r="N58" i="3"/>
  <c r="N56" i="3"/>
  <c r="S56" i="3" s="1"/>
  <c r="N54" i="3"/>
  <c r="S54" i="3" s="1"/>
  <c r="N52" i="3"/>
  <c r="S52" i="3" s="1"/>
  <c r="N50" i="3"/>
  <c r="S50" i="3" s="1"/>
  <c r="U50" i="3" s="1"/>
  <c r="N46" i="3"/>
  <c r="S46" i="3" s="1"/>
  <c r="U46" i="3" s="1"/>
  <c r="N44" i="3"/>
  <c r="S44" i="3" s="1"/>
  <c r="U44" i="3" s="1"/>
  <c r="H42" i="3"/>
  <c r="N42" i="3" s="1"/>
  <c r="S42" i="3" s="1"/>
  <c r="U42" i="3" s="1"/>
  <c r="N40" i="3"/>
  <c r="S40" i="3" s="1"/>
  <c r="U40" i="3" s="1"/>
  <c r="N37" i="3"/>
  <c r="S37" i="3" s="1"/>
  <c r="U37" i="3" s="1"/>
  <c r="N34" i="3"/>
  <c r="S34" i="3" s="1"/>
  <c r="U34" i="3" s="1"/>
  <c r="N32" i="3"/>
  <c r="S32" i="3" s="1"/>
  <c r="U32" i="3" s="1"/>
  <c r="N28" i="3"/>
  <c r="S28" i="3" s="1"/>
  <c r="U28" i="3" s="1"/>
  <c r="N26" i="3"/>
  <c r="S26" i="3" s="1"/>
  <c r="U26" i="3" s="1"/>
  <c r="N23" i="3"/>
  <c r="S23" i="3" s="1"/>
  <c r="U23" i="3" s="1"/>
  <c r="H21" i="3"/>
  <c r="N21" i="3" s="1"/>
  <c r="S21" i="3" s="1"/>
  <c r="U21" i="3" s="1"/>
  <c r="N20" i="3"/>
  <c r="S20" i="3" s="1"/>
  <c r="U20" i="3" s="1"/>
  <c r="N16" i="3"/>
  <c r="S16" i="3" s="1"/>
  <c r="U16" i="3" s="1"/>
  <c r="N11" i="3"/>
  <c r="S11" i="3" s="1"/>
  <c r="U11" i="3" s="1"/>
  <c r="H33" i="3"/>
  <c r="N33" i="3" s="1"/>
  <c r="S33" i="3" s="1"/>
  <c r="U33" i="3" s="1"/>
  <c r="M54" i="3"/>
  <c r="H48" i="3"/>
  <c r="N48" i="3" s="1"/>
  <c r="S48" i="3" s="1"/>
  <c r="U48" i="3" s="1"/>
  <c r="H51" i="3"/>
  <c r="N51" i="3" s="1"/>
  <c r="S51" i="3" s="1"/>
  <c r="M52" i="3"/>
  <c r="H30" i="3"/>
  <c r="N30" i="3" s="1"/>
  <c r="S30" i="3" s="1"/>
  <c r="U30" i="3" s="1"/>
  <c r="H18" i="3"/>
  <c r="N18" i="3" s="1"/>
  <c r="S18" i="3" s="1"/>
  <c r="U18" i="3" s="1"/>
  <c r="H12" i="3"/>
  <c r="N12" i="3" s="1"/>
  <c r="S12" i="3" s="1"/>
  <c r="U12" i="3" s="1"/>
  <c r="M53" i="3"/>
  <c r="H45" i="3"/>
  <c r="N45" i="3" s="1"/>
  <c r="S45" i="3" s="1"/>
  <c r="U45" i="3" s="1"/>
  <c r="M28" i="3"/>
  <c r="H27" i="3"/>
  <c r="N27" i="3" s="1"/>
  <c r="S27" i="3" s="1"/>
  <c r="U27" i="3" s="1"/>
  <c r="H24" i="3"/>
  <c r="N24" i="3" s="1"/>
  <c r="S24" i="3" s="1"/>
  <c r="U24" i="3" s="1"/>
  <c r="M16" i="3"/>
  <c r="H15" i="3"/>
  <c r="N15" i="3" s="1"/>
  <c r="S15" i="3" s="1"/>
  <c r="U15" i="3" s="1"/>
  <c r="M66" i="3"/>
  <c r="M63" i="3"/>
  <c r="M60" i="3"/>
  <c r="M55" i="3"/>
  <c r="M37" i="3"/>
  <c r="M56" i="3"/>
  <c r="M49" i="3"/>
  <c r="H22" i="3"/>
  <c r="N22" i="3" s="1"/>
  <c r="S22" i="3" s="1"/>
  <c r="U22" i="3" s="1"/>
  <c r="H13" i="3"/>
  <c r="N13" i="3" s="1"/>
  <c r="S13" i="3" s="1"/>
  <c r="U13" i="3" s="1"/>
  <c r="M57" i="3"/>
  <c r="M43" i="3"/>
  <c r="M31" i="3"/>
  <c r="M19" i="3"/>
  <c r="M44" i="3"/>
  <c r="H41" i="3"/>
  <c r="N41" i="3" s="1"/>
  <c r="S41" i="3" s="1"/>
  <c r="U41" i="3" s="1"/>
  <c r="M32" i="3"/>
  <c r="H29" i="3"/>
  <c r="N29" i="3" s="1"/>
  <c r="S29" i="3" s="1"/>
  <c r="M20" i="3"/>
  <c r="H17" i="3"/>
  <c r="N17" i="3" s="1"/>
  <c r="S17" i="3" s="1"/>
  <c r="U17" i="3" s="1"/>
  <c r="M46" i="3"/>
  <c r="M34" i="3"/>
  <c r="M47" i="3"/>
  <c r="M35" i="3"/>
  <c r="M23" i="3"/>
  <c r="M11" i="3"/>
  <c r="M50" i="3"/>
  <c r="M38" i="3"/>
  <c r="M26" i="3"/>
  <c r="M14" i="3"/>
  <c r="S65" i="3"/>
  <c r="U65" i="3"/>
  <c r="U59" i="3"/>
  <c r="S59" i="3"/>
  <c r="S66" i="3"/>
  <c r="U66" i="3"/>
  <c r="U63" i="3"/>
  <c r="U60" i="3"/>
  <c r="S60" i="3"/>
  <c r="S62" i="3"/>
  <c r="U62" i="3"/>
  <c r="U64" i="3"/>
  <c r="S64" i="3"/>
  <c r="U61" i="3"/>
  <c r="S58" i="3"/>
  <c r="U58" i="3"/>
  <c r="U10" i="3"/>
  <c r="F8" i="3"/>
  <c r="H10" i="3"/>
  <c r="N10" i="3" s="1"/>
  <c r="S10" i="3" s="1"/>
  <c r="S9" i="3"/>
  <c r="U9" i="3" s="1"/>
  <c r="S7" i="1"/>
  <c r="S8" i="3" l="1"/>
  <c r="U8" i="3"/>
  <c r="T7" i="1"/>
  <c r="W75" i="1" s="1"/>
  <c r="X23" i="1"/>
  <c r="X43" i="1"/>
  <c r="X49" i="1"/>
  <c r="X71" i="1"/>
  <c r="W82" i="1"/>
  <c r="W95" i="1"/>
  <c r="V106" i="1"/>
  <c r="X116" i="1"/>
  <c r="W119" i="1"/>
  <c r="Y119" i="1" s="1"/>
  <c r="V133" i="1"/>
  <c r="W134" i="1"/>
  <c r="Y134" i="1" s="1"/>
  <c r="W138" i="1"/>
  <c r="Y138" i="1" s="1"/>
  <c r="X143" i="1"/>
  <c r="V145" i="1"/>
  <c r="V149" i="1"/>
  <c r="W154" i="1"/>
  <c r="Y154" i="1" s="1"/>
  <c r="X155" i="1"/>
  <c r="X159" i="1"/>
  <c r="V165" i="1"/>
  <c r="W166" i="1"/>
  <c r="Y166" i="1" s="1"/>
  <c r="W170" i="1"/>
  <c r="Y170" i="1" s="1"/>
  <c r="X175" i="1"/>
  <c r="V177" i="1"/>
  <c r="V181" i="1"/>
  <c r="W186" i="1"/>
  <c r="Y186" i="1" s="1"/>
  <c r="X187" i="1"/>
  <c r="X191" i="1"/>
  <c r="V197" i="1"/>
  <c r="W198" i="1"/>
  <c r="Y198" i="1" s="1"/>
  <c r="W202" i="1"/>
  <c r="Y202" i="1" s="1"/>
  <c r="X207" i="1"/>
  <c r="V209" i="1"/>
  <c r="V213" i="1"/>
  <c r="W218" i="1"/>
  <c r="Y218" i="1" s="1"/>
  <c r="X219" i="1"/>
  <c r="X7" i="1"/>
  <c r="X12" i="1"/>
  <c r="X14" i="1"/>
  <c r="X28" i="1"/>
  <c r="V72" i="1"/>
  <c r="V101" i="1"/>
  <c r="W106" i="1"/>
  <c r="Y106" i="1" s="1"/>
  <c r="W122" i="1"/>
  <c r="Y122" i="1" s="1"/>
  <c r="X134" i="1"/>
  <c r="W137" i="1"/>
  <c r="Y137" i="1" s="1"/>
  <c r="W145" i="1"/>
  <c r="Y145" i="1" s="1"/>
  <c r="W157" i="1"/>
  <c r="Y157" i="1" s="1"/>
  <c r="V160" i="1"/>
  <c r="V168" i="1"/>
  <c r="X178" i="1"/>
  <c r="W181" i="1"/>
  <c r="Y181" i="1" s="1"/>
  <c r="W189" i="1"/>
  <c r="Y189" i="1" s="1"/>
  <c r="V192" i="1"/>
  <c r="X198" i="1"/>
  <c r="W201" i="1"/>
  <c r="Y201" i="1" s="1"/>
  <c r="X210" i="1"/>
  <c r="W213" i="1"/>
  <c r="Y213" i="1" s="1"/>
  <c r="X25" i="1"/>
  <c r="V29" i="1"/>
  <c r="X53" i="1"/>
  <c r="X61" i="1"/>
  <c r="V66" i="1"/>
  <c r="V91" i="1"/>
  <c r="V94" i="1"/>
  <c r="V126" i="1"/>
  <c r="W132" i="1"/>
  <c r="Y132" i="1" s="1"/>
  <c r="W148" i="1"/>
  <c r="Y148" i="1" s="1"/>
  <c r="X153" i="1"/>
  <c r="X169" i="1"/>
  <c r="V175" i="1"/>
  <c r="V191" i="1"/>
  <c r="W196" i="1"/>
  <c r="Y196" i="1" s="1"/>
  <c r="W212" i="1"/>
  <c r="Y212" i="1" s="1"/>
  <c r="X217" i="1"/>
  <c r="V118" i="1"/>
  <c r="W128" i="1"/>
  <c r="Y128" i="1" s="1"/>
  <c r="W144" i="1"/>
  <c r="X149" i="1"/>
  <c r="X165" i="1"/>
  <c r="V171" i="1"/>
  <c r="V187" i="1"/>
  <c r="W192" i="1"/>
  <c r="Y192" i="1" s="1"/>
  <c r="W208" i="1"/>
  <c r="Y208" i="1" s="1"/>
  <c r="X213" i="1"/>
  <c r="V110" i="1"/>
  <c r="X120" i="1"/>
  <c r="W140" i="1"/>
  <c r="Y140" i="1" s="1"/>
  <c r="X145" i="1"/>
  <c r="X161" i="1"/>
  <c r="V167" i="1"/>
  <c r="V183" i="1"/>
  <c r="W188" i="1"/>
  <c r="Y188" i="1" s="1"/>
  <c r="W204" i="1"/>
  <c r="Y204" i="1" s="1"/>
  <c r="X209" i="1"/>
  <c r="V102" i="1"/>
  <c r="X112" i="1"/>
  <c r="W136" i="1"/>
  <c r="Y136" i="1" s="1"/>
  <c r="X141" i="1"/>
  <c r="X157" i="1"/>
  <c r="V163" i="1"/>
  <c r="V179" i="1"/>
  <c r="W184" i="1"/>
  <c r="Y184" i="1" s="1"/>
  <c r="W200" i="1"/>
  <c r="Y200" i="1" s="1"/>
  <c r="X205" i="1"/>
  <c r="Y144" i="1"/>
  <c r="U7" i="1"/>
  <c r="J3" i="2"/>
  <c r="U8" i="1"/>
  <c r="U9" i="1"/>
  <c r="U10" i="1"/>
  <c r="U11" i="1"/>
  <c r="U12" i="1"/>
  <c r="U14" i="1"/>
  <c r="U15" i="1"/>
  <c r="U16" i="1"/>
  <c r="U17" i="1"/>
  <c r="U18" i="1"/>
  <c r="U19" i="1"/>
  <c r="U20" i="1"/>
  <c r="U21" i="1"/>
  <c r="U23" i="1"/>
  <c r="U24" i="1"/>
  <c r="U25" i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U40" i="1"/>
  <c r="U41" i="1"/>
  <c r="U42" i="1"/>
  <c r="U43" i="1"/>
  <c r="U44" i="1"/>
  <c r="U45" i="1"/>
  <c r="U46" i="1"/>
  <c r="U47" i="1"/>
  <c r="U48" i="1"/>
  <c r="U49" i="1"/>
  <c r="U50" i="1"/>
  <c r="U51" i="1"/>
  <c r="U52" i="1"/>
  <c r="U53" i="1"/>
  <c r="U54" i="1"/>
  <c r="U55" i="1"/>
  <c r="U56" i="1"/>
  <c r="U57" i="1"/>
  <c r="U58" i="1"/>
  <c r="U59" i="1"/>
  <c r="U60" i="1"/>
  <c r="U61" i="1"/>
  <c r="U62" i="1"/>
  <c r="U63" i="1"/>
  <c r="U64" i="1"/>
  <c r="U65" i="1"/>
  <c r="U66" i="1"/>
  <c r="U67" i="1"/>
  <c r="U68" i="1"/>
  <c r="U69" i="1"/>
  <c r="U70" i="1"/>
  <c r="U71" i="1"/>
  <c r="U72" i="1"/>
  <c r="U73" i="1"/>
  <c r="U74" i="1"/>
  <c r="U75" i="1"/>
  <c r="U76" i="1"/>
  <c r="U77" i="1"/>
  <c r="U78" i="1"/>
  <c r="U79" i="1"/>
  <c r="U80" i="1"/>
  <c r="U81" i="1"/>
  <c r="U82" i="1"/>
  <c r="U83" i="1"/>
  <c r="U84" i="1"/>
  <c r="U85" i="1"/>
  <c r="U86" i="1"/>
  <c r="U87" i="1"/>
  <c r="U88" i="1"/>
  <c r="U89" i="1"/>
  <c r="U90" i="1"/>
  <c r="U91" i="1"/>
  <c r="U92" i="1"/>
  <c r="U93" i="1"/>
  <c r="U94" i="1"/>
  <c r="U95" i="1"/>
  <c r="U96" i="1"/>
  <c r="U97" i="1"/>
  <c r="U98" i="1"/>
  <c r="U99" i="1"/>
  <c r="U100" i="1"/>
  <c r="U101" i="1"/>
  <c r="U102" i="1"/>
  <c r="U103" i="1"/>
  <c r="U104" i="1"/>
  <c r="U105" i="1"/>
  <c r="W127" i="1" l="1"/>
  <c r="Y127" i="1" s="1"/>
  <c r="V98" i="1"/>
  <c r="V68" i="1"/>
  <c r="X17" i="1"/>
  <c r="O134" i="1"/>
  <c r="Q134" i="1" s="1"/>
  <c r="X69" i="1"/>
  <c r="X33" i="1"/>
  <c r="V16" i="1"/>
  <c r="V204" i="1"/>
  <c r="X182" i="1"/>
  <c r="W161" i="1"/>
  <c r="Y161" i="1" s="1"/>
  <c r="O161" i="1" s="1"/>
  <c r="Q161" i="1" s="1"/>
  <c r="W141" i="1"/>
  <c r="Y141" i="1" s="1"/>
  <c r="O141" i="1" s="1"/>
  <c r="Q141" i="1" s="1"/>
  <c r="V109" i="1"/>
  <c r="V25" i="1"/>
  <c r="V9" i="1"/>
  <c r="W211" i="1"/>
  <c r="Y211" i="1" s="1"/>
  <c r="X200" i="1"/>
  <c r="O200" i="1" s="1"/>
  <c r="Q200" i="1" s="1"/>
  <c r="V190" i="1"/>
  <c r="W179" i="1"/>
  <c r="Y179" i="1" s="1"/>
  <c r="X168" i="1"/>
  <c r="V158" i="1"/>
  <c r="W147" i="1"/>
  <c r="Y147" i="1" s="1"/>
  <c r="X136" i="1"/>
  <c r="O136" i="1" s="1"/>
  <c r="Q136" i="1" s="1"/>
  <c r="X123" i="1"/>
  <c r="W102" i="1"/>
  <c r="W77" i="1"/>
  <c r="X44" i="1"/>
  <c r="X36" i="1"/>
  <c r="V127" i="1"/>
  <c r="W116" i="1"/>
  <c r="Y116" i="1" s="1"/>
  <c r="X105" i="1"/>
  <c r="V95" i="1"/>
  <c r="X81" i="1"/>
  <c r="X67" i="1"/>
  <c r="X54" i="1"/>
  <c r="X45" i="1"/>
  <c r="X39" i="1"/>
  <c r="V30" i="1"/>
  <c r="V23" i="1"/>
  <c r="V19" i="1"/>
  <c r="X126" i="1"/>
  <c r="V116" i="1"/>
  <c r="W105" i="1"/>
  <c r="X94" i="1"/>
  <c r="W81" i="1"/>
  <c r="V67" i="1"/>
  <c r="V50" i="1"/>
  <c r="X40" i="1"/>
  <c r="X35" i="1"/>
  <c r="X29" i="1"/>
  <c r="V26" i="1"/>
  <c r="X18" i="1"/>
  <c r="V15" i="1"/>
  <c r="X9" i="1"/>
  <c r="V86" i="1"/>
  <c r="X52" i="1"/>
  <c r="X46" i="1"/>
  <c r="X38" i="1"/>
  <c r="X34" i="1"/>
  <c r="V28" i="1"/>
  <c r="V24" i="1"/>
  <c r="V20" i="1"/>
  <c r="X15" i="1"/>
  <c r="V10" i="1"/>
  <c r="V54" i="1"/>
  <c r="V46" i="1"/>
  <c r="V42" i="1"/>
  <c r="V35" i="1"/>
  <c r="V32" i="1"/>
  <c r="V7" i="1"/>
  <c r="V48" i="1"/>
  <c r="V43" i="1"/>
  <c r="V38" i="1"/>
  <c r="V33" i="1"/>
  <c r="V22" i="1"/>
  <c r="X47" i="1"/>
  <c r="V37" i="1"/>
  <c r="X21" i="1"/>
  <c r="V14" i="1"/>
  <c r="X51" i="1"/>
  <c r="X19" i="1"/>
  <c r="X206" i="1"/>
  <c r="W185" i="1"/>
  <c r="Y185" i="1" s="1"/>
  <c r="V164" i="1"/>
  <c r="V144" i="1"/>
  <c r="W114" i="1"/>
  <c r="Y114" i="1" s="1"/>
  <c r="W68" i="1"/>
  <c r="V51" i="1"/>
  <c r="V18" i="1"/>
  <c r="X212" i="1"/>
  <c r="O212" i="1" s="1"/>
  <c r="Q212" i="1" s="1"/>
  <c r="V202" i="1"/>
  <c r="W191" i="1"/>
  <c r="Y191" i="1" s="1"/>
  <c r="O191" i="1" s="1"/>
  <c r="Q191" i="1" s="1"/>
  <c r="X180" i="1"/>
  <c r="V170" i="1"/>
  <c r="W159" i="1"/>
  <c r="Y159" i="1" s="1"/>
  <c r="O159" i="1" s="1"/>
  <c r="Q159" i="1" s="1"/>
  <c r="X148" i="1"/>
  <c r="O148" i="1" s="1"/>
  <c r="Q148" i="1" s="1"/>
  <c r="V138" i="1"/>
  <c r="W126" i="1"/>
  <c r="Y126" i="1" s="1"/>
  <c r="V105" i="1"/>
  <c r="V81" i="1"/>
  <c r="V49" i="1"/>
  <c r="X41" i="1"/>
  <c r="X10" i="1"/>
  <c r="W120" i="1"/>
  <c r="Y120" i="1" s="1"/>
  <c r="O120" i="1" s="1"/>
  <c r="Q120" i="1" s="1"/>
  <c r="X109" i="1"/>
  <c r="V99" i="1"/>
  <c r="V87" i="1"/>
  <c r="V73" i="1"/>
  <c r="X56" i="1"/>
  <c r="X48" i="1"/>
  <c r="V41" i="1"/>
  <c r="X31" i="1"/>
  <c r="X24" i="1"/>
  <c r="V21" i="1"/>
  <c r="X13" i="1"/>
  <c r="X122" i="1"/>
  <c r="O122" i="1" s="1"/>
  <c r="Q122" i="1" s="1"/>
  <c r="V112" i="1"/>
  <c r="W101" i="1"/>
  <c r="W90" i="1"/>
  <c r="V76" i="1"/>
  <c r="V60" i="1"/>
  <c r="V47" i="1"/>
  <c r="X37" i="1"/>
  <c r="X32" i="1"/>
  <c r="X27" i="1"/>
  <c r="X20" i="1"/>
  <c r="X16" i="1"/>
  <c r="V12" i="1"/>
  <c r="V8" i="1"/>
  <c r="X80" i="1"/>
  <c r="X50" i="1"/>
  <c r="X42" i="1"/>
  <c r="V36" i="1"/>
  <c r="X30" i="1"/>
  <c r="X26" i="1"/>
  <c r="X22" i="1"/>
  <c r="V17" i="1"/>
  <c r="X11" i="1"/>
  <c r="X8" i="1"/>
  <c r="V52" i="1"/>
  <c r="V44" i="1"/>
  <c r="V39" i="1"/>
  <c r="V27" i="1"/>
  <c r="V11" i="1"/>
  <c r="V53" i="1"/>
  <c r="V45" i="1"/>
  <c r="V40" i="1"/>
  <c r="V34" i="1"/>
  <c r="V31" i="1"/>
  <c r="V13" i="1"/>
  <c r="O116" i="1"/>
  <c r="Q116" i="1" s="1"/>
  <c r="O198" i="1"/>
  <c r="Q198" i="1" s="1"/>
  <c r="O145" i="1"/>
  <c r="Q145" i="1" s="1"/>
  <c r="O213" i="1"/>
  <c r="Q213" i="1" s="1"/>
  <c r="X170" i="1"/>
  <c r="O170" i="1" s="1"/>
  <c r="Q170" i="1" s="1"/>
  <c r="W149" i="1"/>
  <c r="Y149" i="1" s="1"/>
  <c r="O149" i="1" s="1"/>
  <c r="Q149" i="1" s="1"/>
  <c r="X127" i="1"/>
  <c r="V79" i="1"/>
  <c r="W214" i="1"/>
  <c r="Y214" i="1" s="1"/>
  <c r="X203" i="1"/>
  <c r="V193" i="1"/>
  <c r="W182" i="1"/>
  <c r="Y182" i="1" s="1"/>
  <c r="X171" i="1"/>
  <c r="V161" i="1"/>
  <c r="W150" i="1"/>
  <c r="Y150" i="1" s="1"/>
  <c r="X139" i="1"/>
  <c r="V129" i="1"/>
  <c r="X108" i="1"/>
  <c r="X85" i="1"/>
  <c r="V55" i="1"/>
  <c r="W217" i="1"/>
  <c r="Y217" i="1" s="1"/>
  <c r="O217" i="1" s="1"/>
  <c r="Q217" i="1" s="1"/>
  <c r="W197" i="1"/>
  <c r="Y197" i="1" s="1"/>
  <c r="X174" i="1"/>
  <c r="W153" i="1"/>
  <c r="Y153" i="1" s="1"/>
  <c r="O153" i="1" s="1"/>
  <c r="Q153" i="1" s="1"/>
  <c r="W133" i="1"/>
  <c r="Y133" i="1" s="1"/>
  <c r="X95" i="1"/>
  <c r="V218" i="1"/>
  <c r="W207" i="1"/>
  <c r="Y207" i="1" s="1"/>
  <c r="O207" i="1" s="1"/>
  <c r="Q207" i="1" s="1"/>
  <c r="X196" i="1"/>
  <c r="O196" i="1" s="1"/>
  <c r="Q196" i="1" s="1"/>
  <c r="V186" i="1"/>
  <c r="W175" i="1"/>
  <c r="Y175" i="1" s="1"/>
  <c r="O175" i="1" s="1"/>
  <c r="Q175" i="1" s="1"/>
  <c r="X164" i="1"/>
  <c r="V154" i="1"/>
  <c r="W143" i="1"/>
  <c r="Y143" i="1" s="1"/>
  <c r="O143" i="1" s="1"/>
  <c r="Q143" i="1" s="1"/>
  <c r="X132" i="1"/>
  <c r="O132" i="1" s="1"/>
  <c r="Q132" i="1" s="1"/>
  <c r="X115" i="1"/>
  <c r="W94" i="1"/>
  <c r="X66" i="1"/>
  <c r="X125" i="1"/>
  <c r="V115" i="1"/>
  <c r="W104" i="1"/>
  <c r="Y104" i="1" s="1"/>
  <c r="X93" i="1"/>
  <c r="V80" i="1"/>
  <c r="W65" i="1"/>
  <c r="W121" i="1"/>
  <c r="Y121" i="1" s="1"/>
  <c r="X110" i="1"/>
  <c r="V100" i="1"/>
  <c r="W88" i="1"/>
  <c r="W74" i="1"/>
  <c r="Y74" i="1" s="1"/>
  <c r="O157" i="1"/>
  <c r="Q157" i="1" s="1"/>
  <c r="X58" i="1"/>
  <c r="X65" i="1"/>
  <c r="W71" i="1"/>
  <c r="X76" i="1"/>
  <c r="V82" i="1"/>
  <c r="W87" i="1"/>
  <c r="V63" i="1"/>
  <c r="X70" i="1"/>
  <c r="X77" i="1"/>
  <c r="V85" i="1"/>
  <c r="V92" i="1"/>
  <c r="W97" i="1"/>
  <c r="X102" i="1"/>
  <c r="V108" i="1"/>
  <c r="W113" i="1"/>
  <c r="Y113" i="1" s="1"/>
  <c r="X118" i="1"/>
  <c r="V124" i="1"/>
  <c r="V61" i="1"/>
  <c r="W69" i="1"/>
  <c r="W76" i="1"/>
  <c r="X83" i="1"/>
  <c r="X90" i="1"/>
  <c r="W96" i="1"/>
  <c r="X101" i="1"/>
  <c r="V107" i="1"/>
  <c r="W112" i="1"/>
  <c r="Y112" i="1" s="1"/>
  <c r="O112" i="1" s="1"/>
  <c r="Q112" i="1" s="1"/>
  <c r="X117" i="1"/>
  <c r="V123" i="1"/>
  <c r="W70" i="1"/>
  <c r="W84" i="1"/>
  <c r="V97" i="1"/>
  <c r="X107" i="1"/>
  <c r="W118" i="1"/>
  <c r="Y118" i="1" s="1"/>
  <c r="X128" i="1"/>
  <c r="O128" i="1" s="1"/>
  <c r="Q128" i="1" s="1"/>
  <c r="V134" i="1"/>
  <c r="W139" i="1"/>
  <c r="Y139" i="1" s="1"/>
  <c r="X144" i="1"/>
  <c r="O144" i="1" s="1"/>
  <c r="Q144" i="1" s="1"/>
  <c r="V150" i="1"/>
  <c r="W155" i="1"/>
  <c r="Y155" i="1" s="1"/>
  <c r="O155" i="1" s="1"/>
  <c r="Q155" i="1" s="1"/>
  <c r="X160" i="1"/>
  <c r="V166" i="1"/>
  <c r="W171" i="1"/>
  <c r="Y171" i="1" s="1"/>
  <c r="X176" i="1"/>
  <c r="V182" i="1"/>
  <c r="W187" i="1"/>
  <c r="Y187" i="1" s="1"/>
  <c r="O187" i="1" s="1"/>
  <c r="Q187" i="1" s="1"/>
  <c r="X192" i="1"/>
  <c r="O192" i="1" s="1"/>
  <c r="Q192" i="1" s="1"/>
  <c r="V198" i="1"/>
  <c r="W203" i="1"/>
  <c r="Y203" i="1" s="1"/>
  <c r="X208" i="1"/>
  <c r="O208" i="1" s="1"/>
  <c r="Q208" i="1" s="1"/>
  <c r="V214" i="1"/>
  <c r="W219" i="1"/>
  <c r="Y219" i="1" s="1"/>
  <c r="O219" i="1" s="1"/>
  <c r="Q219" i="1" s="1"/>
  <c r="X75" i="1"/>
  <c r="W98" i="1"/>
  <c r="X119" i="1"/>
  <c r="O119" i="1" s="1"/>
  <c r="Q119" i="1" s="1"/>
  <c r="V136" i="1"/>
  <c r="X146" i="1"/>
  <c r="V156" i="1"/>
  <c r="X166" i="1"/>
  <c r="O166" i="1" s="1"/>
  <c r="Q166" i="1" s="1"/>
  <c r="W177" i="1"/>
  <c r="Y177" i="1" s="1"/>
  <c r="V188" i="1"/>
  <c r="V200" i="1"/>
  <c r="W209" i="1"/>
  <c r="Y209" i="1" s="1"/>
  <c r="O209" i="1" s="1"/>
  <c r="Q209" i="1" s="1"/>
  <c r="V220" i="1"/>
  <c r="W80" i="1"/>
  <c r="V59" i="1"/>
  <c r="V75" i="1"/>
  <c r="W89" i="1"/>
  <c r="Y89" i="1" s="1"/>
  <c r="X100" i="1"/>
  <c r="W111" i="1"/>
  <c r="Y111" i="1" s="1"/>
  <c r="V122" i="1"/>
  <c r="W130" i="1"/>
  <c r="Y130" i="1" s="1"/>
  <c r="X135" i="1"/>
  <c r="V141" i="1"/>
  <c r="W146" i="1"/>
  <c r="Y146" i="1" s="1"/>
  <c r="X151" i="1"/>
  <c r="V157" i="1"/>
  <c r="W162" i="1"/>
  <c r="Y162" i="1" s="1"/>
  <c r="X167" i="1"/>
  <c r="V173" i="1"/>
  <c r="W178" i="1"/>
  <c r="Y178" i="1" s="1"/>
  <c r="O178" i="1" s="1"/>
  <c r="Q178" i="1" s="1"/>
  <c r="X183" i="1"/>
  <c r="V189" i="1"/>
  <c r="W194" i="1"/>
  <c r="Y194" i="1" s="1"/>
  <c r="X199" i="1"/>
  <c r="V205" i="1"/>
  <c r="W210" i="1"/>
  <c r="Y210" i="1" s="1"/>
  <c r="O210" i="1" s="1"/>
  <c r="Q210" i="1" s="1"/>
  <c r="X215" i="1"/>
  <c r="X59" i="1"/>
  <c r="X89" i="1"/>
  <c r="X111" i="1"/>
  <c r="X130" i="1"/>
  <c r="V140" i="1"/>
  <c r="V152" i="1"/>
  <c r="X162" i="1"/>
  <c r="W173" i="1"/>
  <c r="Y173" i="1" s="1"/>
  <c r="V184" i="1"/>
  <c r="X194" i="1"/>
  <c r="W205" i="1"/>
  <c r="Y205" i="1" s="1"/>
  <c r="O205" i="1" s="1"/>
  <c r="Q205" i="1" s="1"/>
  <c r="V216" i="1"/>
  <c r="V77" i="1"/>
  <c r="X104" i="1"/>
  <c r="X137" i="1"/>
  <c r="O137" i="1" s="1"/>
  <c r="Q137" i="1" s="1"/>
  <c r="V159" i="1"/>
  <c r="W180" i="1"/>
  <c r="Y180" i="1" s="1"/>
  <c r="X201" i="1"/>
  <c r="O201" i="1" s="1"/>
  <c r="Q201" i="1" s="1"/>
  <c r="X96" i="1"/>
  <c r="X133" i="1"/>
  <c r="V155" i="1"/>
  <c r="W176" i="1"/>
  <c r="Y176" i="1" s="1"/>
  <c r="X197" i="1"/>
  <c r="V219" i="1"/>
  <c r="X129" i="1"/>
  <c r="V151" i="1"/>
  <c r="W172" i="1"/>
  <c r="Y172" i="1" s="1"/>
  <c r="X193" i="1"/>
  <c r="V215" i="1"/>
  <c r="W123" i="1"/>
  <c r="Y123" i="1" s="1"/>
  <c r="V147" i="1"/>
  <c r="W168" i="1"/>
  <c r="Y168" i="1" s="1"/>
  <c r="X189" i="1"/>
  <c r="O189" i="1" s="1"/>
  <c r="Q189" i="1" s="1"/>
  <c r="V211" i="1"/>
  <c r="X62" i="1"/>
  <c r="X68" i="1"/>
  <c r="W79" i="1"/>
  <c r="X60" i="1"/>
  <c r="W67" i="1"/>
  <c r="X72" i="1"/>
  <c r="V78" i="1"/>
  <c r="W83" i="1"/>
  <c r="X88" i="1"/>
  <c r="V56" i="1"/>
  <c r="V65" i="1"/>
  <c r="X79" i="1"/>
  <c r="X86" i="1"/>
  <c r="W93" i="1"/>
  <c r="X98" i="1"/>
  <c r="V104" i="1"/>
  <c r="W109" i="1"/>
  <c r="Y109" i="1" s="1"/>
  <c r="X114" i="1"/>
  <c r="V120" i="1"/>
  <c r="W125" i="1"/>
  <c r="Y125" i="1" s="1"/>
  <c r="X63" i="1"/>
  <c r="V71" i="1"/>
  <c r="W78" i="1"/>
  <c r="W85" i="1"/>
  <c r="W92" i="1"/>
  <c r="X97" i="1"/>
  <c r="V103" i="1"/>
  <c r="W108" i="1"/>
  <c r="Y108" i="1" s="1"/>
  <c r="X113" i="1"/>
  <c r="V119" i="1"/>
  <c r="W124" i="1"/>
  <c r="Y124" i="1" s="1"/>
  <c r="X57" i="1"/>
  <c r="X73" i="1"/>
  <c r="V88" i="1"/>
  <c r="X99" i="1"/>
  <c r="W110" i="1"/>
  <c r="Y110" i="1" s="1"/>
  <c r="V121" i="1"/>
  <c r="V130" i="1"/>
  <c r="W135" i="1"/>
  <c r="Y135" i="1" s="1"/>
  <c r="X140" i="1"/>
  <c r="O140" i="1" s="1"/>
  <c r="Q140" i="1" s="1"/>
  <c r="V146" i="1"/>
  <c r="W151" i="1"/>
  <c r="Y151" i="1" s="1"/>
  <c r="X156" i="1"/>
  <c r="V162" i="1"/>
  <c r="W167" i="1"/>
  <c r="Y167" i="1" s="1"/>
  <c r="X172" i="1"/>
  <c r="V178" i="1"/>
  <c r="W183" i="1"/>
  <c r="Y183" i="1" s="1"/>
  <c r="X188" i="1"/>
  <c r="O188" i="1" s="1"/>
  <c r="Q188" i="1" s="1"/>
  <c r="V194" i="1"/>
  <c r="W199" i="1"/>
  <c r="Y199" i="1" s="1"/>
  <c r="X204" i="1"/>
  <c r="O204" i="1" s="1"/>
  <c r="Q204" i="1" s="1"/>
  <c r="V210" i="1"/>
  <c r="W215" i="1"/>
  <c r="Y215" i="1" s="1"/>
  <c r="X220" i="1"/>
  <c r="X82" i="1"/>
  <c r="X103" i="1"/>
  <c r="V125" i="1"/>
  <c r="X138" i="1"/>
  <c r="O138" i="1" s="1"/>
  <c r="Q138" i="1" s="1"/>
  <c r="V148" i="1"/>
  <c r="X158" i="1"/>
  <c r="W169" i="1"/>
  <c r="Y169" i="1" s="1"/>
  <c r="O169" i="1" s="1"/>
  <c r="Q169" i="1" s="1"/>
  <c r="V180" i="1"/>
  <c r="X190" i="1"/>
  <c r="X202" i="1"/>
  <c r="O202" i="1" s="1"/>
  <c r="Q202" i="1" s="1"/>
  <c r="V212" i="1"/>
  <c r="V57" i="1"/>
  <c r="X87" i="1"/>
  <c r="V64" i="1"/>
  <c r="X78" i="1"/>
  <c r="X92" i="1"/>
  <c r="W103" i="1"/>
  <c r="Y103" i="1" s="1"/>
  <c r="V114" i="1"/>
  <c r="X124" i="1"/>
  <c r="X131" i="1"/>
  <c r="V137" i="1"/>
  <c r="W142" i="1"/>
  <c r="Y142" i="1" s="1"/>
  <c r="X147" i="1"/>
  <c r="V153" i="1"/>
  <c r="W158" i="1"/>
  <c r="Y158" i="1" s="1"/>
  <c r="X163" i="1"/>
  <c r="V169" i="1"/>
  <c r="W174" i="1"/>
  <c r="Y174" i="1" s="1"/>
  <c r="X179" i="1"/>
  <c r="V185" i="1"/>
  <c r="W190" i="1"/>
  <c r="Y190" i="1" s="1"/>
  <c r="X195" i="1"/>
  <c r="V201" i="1"/>
  <c r="W206" i="1"/>
  <c r="Y206" i="1" s="1"/>
  <c r="X211" i="1"/>
  <c r="V217" i="1"/>
  <c r="X64" i="1"/>
  <c r="V93" i="1"/>
  <c r="V117" i="1"/>
  <c r="V132" i="1"/>
  <c r="X142" i="1"/>
  <c r="X154" i="1"/>
  <c r="O154" i="1" s="1"/>
  <c r="Q154" i="1" s="1"/>
  <c r="W165" i="1"/>
  <c r="Y165" i="1" s="1"/>
  <c r="O165" i="1" s="1"/>
  <c r="Q165" i="1" s="1"/>
  <c r="V176" i="1"/>
  <c r="X186" i="1"/>
  <c r="O186" i="1" s="1"/>
  <c r="Q186" i="1" s="1"/>
  <c r="V196" i="1"/>
  <c r="V208" i="1"/>
  <c r="X218" i="1"/>
  <c r="O218" i="1" s="1"/>
  <c r="Q218" i="1" s="1"/>
  <c r="V84" i="1"/>
  <c r="W115" i="1"/>
  <c r="Y115" i="1" s="1"/>
  <c r="V143" i="1"/>
  <c r="W164" i="1"/>
  <c r="Y164" i="1" s="1"/>
  <c r="X185" i="1"/>
  <c r="V207" i="1"/>
  <c r="W107" i="1"/>
  <c r="Y107" i="1" s="1"/>
  <c r="V139" i="1"/>
  <c r="W160" i="1"/>
  <c r="Y160" i="1" s="1"/>
  <c r="X181" i="1"/>
  <c r="O181" i="1" s="1"/>
  <c r="Q181" i="1" s="1"/>
  <c r="V203" i="1"/>
  <c r="W99" i="1"/>
  <c r="V135" i="1"/>
  <c r="W156" i="1"/>
  <c r="Y156" i="1" s="1"/>
  <c r="X177" i="1"/>
  <c r="V199" i="1"/>
  <c r="W220" i="1"/>
  <c r="Y220" i="1" s="1"/>
  <c r="V131" i="1"/>
  <c r="W152" i="1"/>
  <c r="Y152" i="1" s="1"/>
  <c r="X173" i="1"/>
  <c r="V195" i="1"/>
  <c r="W216" i="1"/>
  <c r="Y216" i="1" s="1"/>
  <c r="X55" i="1"/>
  <c r="V74" i="1"/>
  <c r="X84" i="1"/>
  <c r="V90" i="1"/>
  <c r="V58" i="1"/>
  <c r="X214" i="1"/>
  <c r="W193" i="1"/>
  <c r="Y193" i="1" s="1"/>
  <c r="V172" i="1"/>
  <c r="X150" i="1"/>
  <c r="O150" i="1" s="1"/>
  <c r="Q150" i="1" s="1"/>
  <c r="W129" i="1"/>
  <c r="Y129" i="1" s="1"/>
  <c r="W86" i="1"/>
  <c r="Y86" i="1" s="1"/>
  <c r="X216" i="1"/>
  <c r="V206" i="1"/>
  <c r="W195" i="1"/>
  <c r="Y195" i="1" s="1"/>
  <c r="X184" i="1"/>
  <c r="O184" i="1" s="1"/>
  <c r="Q184" i="1" s="1"/>
  <c r="V174" i="1"/>
  <c r="W163" i="1"/>
  <c r="Y163" i="1" s="1"/>
  <c r="X152" i="1"/>
  <c r="V142" i="1"/>
  <c r="W131" i="1"/>
  <c r="Y131" i="1" s="1"/>
  <c r="V113" i="1"/>
  <c r="X91" i="1"/>
  <c r="V62" i="1"/>
  <c r="X121" i="1"/>
  <c r="V111" i="1"/>
  <c r="W100" i="1"/>
  <c r="V89" i="1"/>
  <c r="X74" i="1"/>
  <c r="V128" i="1"/>
  <c r="W117" i="1"/>
  <c r="Y117" i="1" s="1"/>
  <c r="X106" i="1"/>
  <c r="O106" i="1" s="1"/>
  <c r="Q106" i="1" s="1"/>
  <c r="V96" i="1"/>
  <c r="V83" i="1"/>
  <c r="V69" i="1"/>
  <c r="W91" i="1"/>
  <c r="V70" i="1"/>
  <c r="O127" i="1"/>
  <c r="Q127" i="1" s="1"/>
  <c r="J4" i="2"/>
  <c r="J5" i="2"/>
  <c r="J6" i="2"/>
  <c r="J7" i="2"/>
  <c r="J8" i="2"/>
  <c r="J9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O125" i="1" l="1"/>
  <c r="Q125" i="1" s="1"/>
  <c r="O215" i="1"/>
  <c r="Q215" i="1" s="1"/>
  <c r="O113" i="1"/>
  <c r="Q113" i="1" s="1"/>
  <c r="O182" i="1"/>
  <c r="Q182" i="1" s="1"/>
  <c r="O130" i="1"/>
  <c r="Q130" i="1" s="1"/>
  <c r="O179" i="1"/>
  <c r="Q179" i="1" s="1"/>
  <c r="O147" i="1"/>
  <c r="Q147" i="1" s="1"/>
  <c r="O180" i="1"/>
  <c r="Q180" i="1" s="1"/>
  <c r="O107" i="1"/>
  <c r="Q107" i="1" s="1"/>
  <c r="O123" i="1"/>
  <c r="Q123" i="1" s="1"/>
  <c r="O117" i="1"/>
  <c r="Q117" i="1" s="1"/>
  <c r="O174" i="1"/>
  <c r="Q174" i="1" s="1"/>
  <c r="O206" i="1"/>
  <c r="Q206" i="1" s="1"/>
  <c r="O109" i="1"/>
  <c r="Q109" i="1" s="1"/>
  <c r="O203" i="1"/>
  <c r="Q203" i="1" s="1"/>
  <c r="O168" i="1"/>
  <c r="Q168" i="1" s="1"/>
  <c r="O183" i="1"/>
  <c r="Q183" i="1" s="1"/>
  <c r="O118" i="1"/>
  <c r="Q118" i="1" s="1"/>
  <c r="O216" i="1"/>
  <c r="Q216" i="1" s="1"/>
  <c r="O114" i="1"/>
  <c r="Q114" i="1" s="1"/>
  <c r="O220" i="1"/>
  <c r="Q220" i="1" s="1"/>
  <c r="O158" i="1"/>
  <c r="Q158" i="1" s="1"/>
  <c r="O177" i="1"/>
  <c r="Q177" i="1" s="1"/>
  <c r="O211" i="1"/>
  <c r="Q211" i="1" s="1"/>
  <c r="O135" i="1"/>
  <c r="Q135" i="1" s="1"/>
  <c r="O160" i="1"/>
  <c r="Q160" i="1" s="1"/>
  <c r="O185" i="1"/>
  <c r="Q185" i="1" s="1"/>
  <c r="O108" i="1"/>
  <c r="Q108" i="1" s="1"/>
  <c r="O195" i="1"/>
  <c r="Q195" i="1" s="1"/>
  <c r="O146" i="1"/>
  <c r="Q146" i="1" s="1"/>
  <c r="O162" i="1"/>
  <c r="Q162" i="1" s="1"/>
  <c r="O111" i="1"/>
  <c r="Q111" i="1" s="1"/>
  <c r="O199" i="1"/>
  <c r="Q199" i="1" s="1"/>
  <c r="O173" i="1"/>
  <c r="Q173" i="1" s="1"/>
  <c r="O126" i="1"/>
  <c r="Q126" i="1" s="1"/>
  <c r="O197" i="1"/>
  <c r="Q197" i="1" s="1"/>
  <c r="O131" i="1"/>
  <c r="Q131" i="1" s="1"/>
  <c r="O156" i="1"/>
  <c r="Q156" i="1" s="1"/>
  <c r="O124" i="1"/>
  <c r="Q124" i="1" s="1"/>
  <c r="O171" i="1"/>
  <c r="Q171" i="1" s="1"/>
  <c r="O214" i="1"/>
  <c r="Q214" i="1" s="1"/>
  <c r="O115" i="1"/>
  <c r="Q115" i="1" s="1"/>
  <c r="O139" i="1"/>
  <c r="Q139" i="1" s="1"/>
  <c r="O167" i="1"/>
  <c r="Q167" i="1" s="1"/>
  <c r="O152" i="1"/>
  <c r="Q152" i="1" s="1"/>
  <c r="O190" i="1"/>
  <c r="Q190" i="1" s="1"/>
  <c r="O172" i="1"/>
  <c r="Q172" i="1" s="1"/>
  <c r="O129" i="1"/>
  <c r="Q129" i="1" s="1"/>
  <c r="O164" i="1"/>
  <c r="Q164" i="1" s="1"/>
  <c r="O121" i="1"/>
  <c r="Q121" i="1" s="1"/>
  <c r="O163" i="1"/>
  <c r="Q163" i="1" s="1"/>
  <c r="O142" i="1"/>
  <c r="Q142" i="1" s="1"/>
  <c r="O193" i="1"/>
  <c r="Q193" i="1" s="1"/>
  <c r="O133" i="1"/>
  <c r="Q133" i="1" s="1"/>
  <c r="O194" i="1"/>
  <c r="Q194" i="1" s="1"/>
  <c r="O151" i="1"/>
  <c r="Q151" i="1" s="1"/>
  <c r="O176" i="1"/>
  <c r="Q176" i="1" s="1"/>
  <c r="O110" i="1"/>
  <c r="Q110" i="1" s="1"/>
  <c r="O103" i="1"/>
  <c r="Q103" i="1" s="1"/>
  <c r="O86" i="1"/>
  <c r="Q86" i="1" s="1"/>
  <c r="O89" i="1"/>
  <c r="Q89" i="1" s="1"/>
  <c r="O74" i="1"/>
  <c r="Q74" i="1" s="1"/>
  <c r="O104" i="1"/>
  <c r="Q104" i="1" s="1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M8" i="1" l="1" a="1"/>
  <c r="M8" i="1" s="1"/>
  <c r="W8" i="1" s="1"/>
  <c r="M115" i="1" a="1"/>
  <c r="M115" i="1" s="1"/>
  <c r="N115" i="1" s="1"/>
  <c r="P115" i="1" s="1"/>
  <c r="M117" i="1" a="1"/>
  <c r="M117" i="1" s="1"/>
  <c r="N117" i="1" s="1"/>
  <c r="P117" i="1" s="1"/>
  <c r="M142" i="1" a="1"/>
  <c r="M142" i="1" s="1"/>
  <c r="N142" i="1" s="1"/>
  <c r="P142" i="1" s="1"/>
  <c r="M198" i="1" a="1"/>
  <c r="M198" i="1" s="1"/>
  <c r="N198" i="1" s="1"/>
  <c r="P198" i="1" s="1"/>
  <c r="M149" i="1" a="1"/>
  <c r="M149" i="1" s="1"/>
  <c r="N149" i="1" s="1"/>
  <c r="P149" i="1" s="1"/>
  <c r="M116" i="1" a="1"/>
  <c r="M116" i="1" s="1"/>
  <c r="N116" i="1" s="1"/>
  <c r="P116" i="1" s="1"/>
  <c r="M180" i="1" a="1"/>
  <c r="M180" i="1" s="1"/>
  <c r="N180" i="1" s="1"/>
  <c r="P180" i="1" s="1"/>
  <c r="M138" i="1" a="1"/>
  <c r="M138" i="1" s="1"/>
  <c r="N138" i="1" s="1"/>
  <c r="P138" i="1" s="1"/>
  <c r="M197" i="1" a="1"/>
  <c r="M197" i="1" s="1"/>
  <c r="N197" i="1" s="1"/>
  <c r="P197" i="1" s="1"/>
  <c r="M148" i="1" a="1"/>
  <c r="M148" i="1" s="1"/>
  <c r="N148" i="1" s="1"/>
  <c r="P148" i="1" s="1"/>
  <c r="M202" i="1" a="1"/>
  <c r="M202" i="1" s="1"/>
  <c r="N202" i="1" s="1"/>
  <c r="P202" i="1" s="1"/>
  <c r="M156" i="1" a="1"/>
  <c r="M156" i="1" s="1"/>
  <c r="N156" i="1" s="1"/>
  <c r="P156" i="1" s="1"/>
  <c r="M120" i="1" a="1"/>
  <c r="M120" i="1" s="1"/>
  <c r="N120" i="1" s="1"/>
  <c r="P120" i="1" s="1"/>
  <c r="M183" i="1" a="1"/>
  <c r="M183" i="1" s="1"/>
  <c r="N183" i="1" s="1"/>
  <c r="P183" i="1" s="1"/>
  <c r="M128" i="1" a="1"/>
  <c r="M128" i="1" s="1"/>
  <c r="N128" i="1" s="1"/>
  <c r="P128" i="1" s="1"/>
  <c r="M188" i="1" a="1"/>
  <c r="M188" i="1" s="1"/>
  <c r="N188" i="1" s="1"/>
  <c r="P188" i="1" s="1"/>
  <c r="M136" i="1" a="1"/>
  <c r="M136" i="1" s="1"/>
  <c r="N136" i="1" s="1"/>
  <c r="P136" i="1" s="1"/>
  <c r="M193" i="1" a="1"/>
  <c r="M193" i="1" s="1"/>
  <c r="N193" i="1" s="1"/>
  <c r="P193" i="1" s="1"/>
  <c r="M140" i="1" a="1"/>
  <c r="M140" i="1" s="1"/>
  <c r="N140" i="1" s="1"/>
  <c r="P140" i="1" s="1"/>
  <c r="M107" i="1" a="1"/>
  <c r="M107" i="1" s="1"/>
  <c r="N107" i="1" s="1"/>
  <c r="P107" i="1" s="1"/>
  <c r="M172" i="1" a="1"/>
  <c r="M172" i="1" s="1"/>
  <c r="N172" i="1" s="1"/>
  <c r="P172" i="1" s="1"/>
  <c r="M210" i="1" a="1"/>
  <c r="M210" i="1" s="1"/>
  <c r="N210" i="1" s="1"/>
  <c r="P210" i="1" s="1"/>
  <c r="M158" i="1" a="1"/>
  <c r="M158" i="1" s="1"/>
  <c r="N158" i="1" s="1"/>
  <c r="P158" i="1" s="1"/>
  <c r="M106" i="1" a="1"/>
  <c r="M106" i="1" s="1"/>
  <c r="N106" i="1" s="1"/>
  <c r="P106" i="1" s="1"/>
  <c r="M171" i="1" a="1"/>
  <c r="M171" i="1" s="1"/>
  <c r="N171" i="1" s="1"/>
  <c r="P171" i="1" s="1"/>
  <c r="M112" i="1" a="1"/>
  <c r="M112" i="1" s="1"/>
  <c r="N112" i="1" s="1"/>
  <c r="P112" i="1" s="1"/>
  <c r="M177" i="1" a="1"/>
  <c r="M177" i="1" s="1"/>
  <c r="N177" i="1" s="1"/>
  <c r="P177" i="1" s="1"/>
  <c r="M143" i="1" a="1"/>
  <c r="M143" i="1" s="1"/>
  <c r="N143" i="1" s="1"/>
  <c r="P143" i="1" s="1"/>
  <c r="M206" i="1" a="1"/>
  <c r="M206" i="1" s="1"/>
  <c r="N206" i="1" s="1"/>
  <c r="P206" i="1" s="1"/>
  <c r="M163" i="1" a="1"/>
  <c r="M163" i="1" s="1"/>
  <c r="N163" i="1" s="1"/>
  <c r="P163" i="1" s="1"/>
  <c r="M135" i="1" a="1"/>
  <c r="M135" i="1" s="1"/>
  <c r="N135" i="1" s="1"/>
  <c r="P135" i="1" s="1"/>
  <c r="M194" i="1" a="1"/>
  <c r="M194" i="1" s="1"/>
  <c r="N194" i="1" s="1"/>
  <c r="P194" i="1" s="1"/>
  <c r="M147" i="1" a="1"/>
  <c r="M147" i="1" s="1"/>
  <c r="N147" i="1" s="1"/>
  <c r="P147" i="1" s="1"/>
  <c r="M213" i="1" a="1"/>
  <c r="M213" i="1" s="1"/>
  <c r="N213" i="1" s="1"/>
  <c r="P213" i="1" s="1"/>
  <c r="M159" i="1" a="1"/>
  <c r="M159" i="1" s="1"/>
  <c r="N159" i="1" s="1"/>
  <c r="P159" i="1" s="1"/>
  <c r="M211" i="1" a="1"/>
  <c r="M211" i="1" s="1"/>
  <c r="N211" i="1" s="1"/>
  <c r="P211" i="1" s="1"/>
  <c r="M166" i="1" a="1"/>
  <c r="M166" i="1" s="1"/>
  <c r="N166" i="1" s="1"/>
  <c r="P166" i="1" s="1"/>
  <c r="M130" i="1" a="1"/>
  <c r="M130" i="1" s="1"/>
  <c r="N130" i="1" s="1"/>
  <c r="P130" i="1" s="1"/>
  <c r="M220" i="1" a="1"/>
  <c r="M220" i="1" s="1"/>
  <c r="N220" i="1" s="1"/>
  <c r="P220" i="1" s="1"/>
  <c r="M151" i="1" a="1"/>
  <c r="M151" i="1" s="1"/>
  <c r="N151" i="1" s="1"/>
  <c r="P151" i="1" s="1"/>
  <c r="M217" i="1" a="1"/>
  <c r="M217" i="1" s="1"/>
  <c r="N217" i="1" s="1"/>
  <c r="P217" i="1" s="1"/>
  <c r="M161" i="1" a="1"/>
  <c r="M161" i="1" s="1"/>
  <c r="N161" i="1" s="1"/>
  <c r="P161" i="1" s="1"/>
  <c r="M218" i="1" a="1"/>
  <c r="M218" i="1" s="1"/>
  <c r="N218" i="1" s="1"/>
  <c r="P218" i="1" s="1"/>
  <c r="M169" i="1" a="1"/>
  <c r="M169" i="1" s="1"/>
  <c r="N169" i="1" s="1"/>
  <c r="P169" i="1" s="1"/>
  <c r="M134" i="1" a="1"/>
  <c r="M134" i="1" s="1"/>
  <c r="N134" i="1" s="1"/>
  <c r="P134" i="1" s="1"/>
  <c r="M200" i="1" a="1"/>
  <c r="M200" i="1" s="1"/>
  <c r="N200" i="1" s="1"/>
  <c r="P200" i="1" s="1"/>
  <c r="M141" i="1" a="1"/>
  <c r="M141" i="1" s="1"/>
  <c r="N141" i="1" s="1"/>
  <c r="P141" i="1" s="1"/>
  <c r="M201" i="1" a="1"/>
  <c r="M201" i="1" s="1"/>
  <c r="N201" i="1" s="1"/>
  <c r="P201" i="1" s="1"/>
  <c r="M152" i="1" a="1"/>
  <c r="M152" i="1" s="1"/>
  <c r="N152" i="1" s="1"/>
  <c r="P152" i="1" s="1"/>
  <c r="M204" i="1" a="1"/>
  <c r="M204" i="1" s="1"/>
  <c r="N204" i="1" s="1"/>
  <c r="P204" i="1" s="1"/>
  <c r="M162" i="1" a="1"/>
  <c r="M162" i="1" s="1"/>
  <c r="N162" i="1" s="1"/>
  <c r="P162" i="1" s="1"/>
  <c r="M123" i="1" a="1"/>
  <c r="M123" i="1" s="1"/>
  <c r="N123" i="1" s="1"/>
  <c r="P123" i="1" s="1"/>
  <c r="M185" i="1" a="1"/>
  <c r="M185" i="1" s="1"/>
  <c r="N185" i="1" s="1"/>
  <c r="P185" i="1" s="1"/>
  <c r="M113" i="1" a="1"/>
  <c r="M113" i="1" s="1"/>
  <c r="N113" i="1" s="1"/>
  <c r="P113" i="1" s="1"/>
  <c r="M173" i="1" a="1"/>
  <c r="M173" i="1" s="1"/>
  <c r="N173" i="1" s="1"/>
  <c r="P173" i="1" s="1"/>
  <c r="M121" i="1" a="1"/>
  <c r="M121" i="1" s="1"/>
  <c r="N121" i="1" s="1"/>
  <c r="P121" i="1" s="1"/>
  <c r="M186" i="1" a="1"/>
  <c r="M186" i="1" s="1"/>
  <c r="N186" i="1" s="1"/>
  <c r="P186" i="1" s="1"/>
  <c r="M126" i="1" a="1"/>
  <c r="M126" i="1" s="1"/>
  <c r="N126" i="1" s="1"/>
  <c r="P126" i="1" s="1"/>
  <c r="M205" i="1" a="1"/>
  <c r="M205" i="1" s="1"/>
  <c r="N205" i="1" s="1"/>
  <c r="P205" i="1" s="1"/>
  <c r="M157" i="1" a="1"/>
  <c r="M157" i="1" s="1"/>
  <c r="N157" i="1" s="1"/>
  <c r="P157" i="1" s="1"/>
  <c r="M219" i="1" a="1"/>
  <c r="M219" i="1" s="1"/>
  <c r="N219" i="1" s="1"/>
  <c r="P219" i="1" s="1"/>
  <c r="M182" i="1" a="1"/>
  <c r="M182" i="1" s="1"/>
  <c r="N182" i="1" s="1"/>
  <c r="P182" i="1" s="1"/>
  <c r="M146" i="1" a="1"/>
  <c r="M146" i="1" s="1"/>
  <c r="N146" i="1" s="1"/>
  <c r="P146" i="1" s="1"/>
  <c r="M105" i="1" a="1"/>
  <c r="M105" i="1" s="1"/>
  <c r="N105" i="1" s="1"/>
  <c r="P105" i="1" s="1"/>
  <c r="M165" i="1" a="1"/>
  <c r="M165" i="1" s="1"/>
  <c r="N165" i="1" s="1"/>
  <c r="P165" i="1" s="1"/>
  <c r="M114" i="1" a="1"/>
  <c r="M114" i="1" s="1"/>
  <c r="N114" i="1" s="1"/>
  <c r="P114" i="1" s="1"/>
  <c r="M179" i="1" a="1"/>
  <c r="M179" i="1" s="1"/>
  <c r="N179" i="1" s="1"/>
  <c r="P179" i="1" s="1"/>
  <c r="M119" i="1" a="1"/>
  <c r="M119" i="1" s="1"/>
  <c r="N119" i="1" s="1"/>
  <c r="P119" i="1" s="1"/>
  <c r="M187" i="1" a="1"/>
  <c r="M187" i="1" s="1"/>
  <c r="N187" i="1" s="1"/>
  <c r="P187" i="1" s="1"/>
  <c r="M150" i="1" a="1"/>
  <c r="M150" i="1" s="1"/>
  <c r="N150" i="1" s="1"/>
  <c r="P150" i="1" s="1"/>
  <c r="M212" i="1" a="1"/>
  <c r="M212" i="1" s="1"/>
  <c r="N212" i="1" s="1"/>
  <c r="P212" i="1" s="1"/>
  <c r="M154" i="1" a="1"/>
  <c r="M154" i="1" s="1"/>
  <c r="N154" i="1" s="1"/>
  <c r="P154" i="1" s="1"/>
  <c r="M214" i="1" a="1"/>
  <c r="M214" i="1" s="1"/>
  <c r="N214" i="1" s="1"/>
  <c r="P214" i="1" s="1"/>
  <c r="M168" i="1" a="1"/>
  <c r="M168" i="1" s="1"/>
  <c r="N168" i="1" s="1"/>
  <c r="P168" i="1" s="1"/>
  <c r="M109" i="1" a="1"/>
  <c r="M109" i="1" s="1"/>
  <c r="N109" i="1" s="1"/>
  <c r="P109" i="1" s="1"/>
  <c r="M174" i="1" a="1"/>
  <c r="M174" i="1" s="1"/>
  <c r="N174" i="1" s="1"/>
  <c r="P174" i="1" s="1"/>
  <c r="M137" i="1" a="1"/>
  <c r="M137" i="1" s="1"/>
  <c r="N137" i="1" s="1"/>
  <c r="P137" i="1" s="1"/>
  <c r="M203" i="1" a="1"/>
  <c r="M203" i="1" s="1"/>
  <c r="N203" i="1" s="1"/>
  <c r="P203" i="1" s="1"/>
  <c r="M131" i="1" a="1"/>
  <c r="M131" i="1" s="1"/>
  <c r="N131" i="1" s="1"/>
  <c r="P131" i="1" s="1"/>
  <c r="M192" i="1" a="1"/>
  <c r="M192" i="1" s="1"/>
  <c r="N192" i="1" s="1"/>
  <c r="P192" i="1" s="1"/>
  <c r="M139" i="1" a="1"/>
  <c r="M139" i="1" s="1"/>
  <c r="N139" i="1" s="1"/>
  <c r="P139" i="1" s="1"/>
  <c r="M195" i="1" a="1"/>
  <c r="M195" i="1" s="1"/>
  <c r="N195" i="1" s="1"/>
  <c r="P195" i="1" s="1"/>
  <c r="M145" i="1" a="1"/>
  <c r="M145" i="1" s="1"/>
  <c r="N145" i="1" s="1"/>
  <c r="P145" i="1" s="1"/>
  <c r="M110" i="1" a="1"/>
  <c r="M110" i="1" s="1"/>
  <c r="N110" i="1" s="1"/>
  <c r="P110" i="1" s="1"/>
  <c r="M175" i="1" a="1"/>
  <c r="M175" i="1" s="1"/>
  <c r="N175" i="1" s="1"/>
  <c r="P175" i="1" s="1"/>
  <c r="M196" i="1" a="1"/>
  <c r="M196" i="1" s="1"/>
  <c r="N196" i="1" s="1"/>
  <c r="P196" i="1" s="1"/>
  <c r="M111" i="1" a="1"/>
  <c r="M111" i="1" s="1"/>
  <c r="N111" i="1" s="1"/>
  <c r="P111" i="1" s="1"/>
  <c r="M176" i="1" a="1"/>
  <c r="M176" i="1" s="1"/>
  <c r="N176" i="1" s="1"/>
  <c r="P176" i="1" s="1"/>
  <c r="M178" i="1" a="1"/>
  <c r="M178" i="1" s="1"/>
  <c r="N178" i="1" s="1"/>
  <c r="P178" i="1" s="1"/>
  <c r="M125" i="1" a="1"/>
  <c r="M125" i="1" s="1"/>
  <c r="N125" i="1" s="1"/>
  <c r="P125" i="1" s="1"/>
  <c r="M189" i="1" a="1"/>
  <c r="M189" i="1" s="1"/>
  <c r="N189" i="1" s="1"/>
  <c r="P189" i="1" s="1"/>
  <c r="M129" i="1" a="1"/>
  <c r="M129" i="1" s="1"/>
  <c r="N129" i="1" s="1"/>
  <c r="P129" i="1" s="1"/>
  <c r="M209" i="1" a="1"/>
  <c r="M209" i="1" s="1"/>
  <c r="N209" i="1" s="1"/>
  <c r="P209" i="1" s="1"/>
  <c r="M160" i="1" a="1"/>
  <c r="M160" i="1" s="1"/>
  <c r="N160" i="1" s="1"/>
  <c r="P160" i="1" s="1"/>
  <c r="M124" i="1" a="1"/>
  <c r="M124" i="1" s="1"/>
  <c r="N124" i="1" s="1"/>
  <c r="P124" i="1" s="1"/>
  <c r="M181" i="1" a="1"/>
  <c r="M181" i="1" s="1"/>
  <c r="N181" i="1" s="1"/>
  <c r="P181" i="1" s="1"/>
  <c r="M132" i="1" a="1"/>
  <c r="M132" i="1" s="1"/>
  <c r="N132" i="1" s="1"/>
  <c r="P132" i="1" s="1"/>
  <c r="M191" i="1" a="1"/>
  <c r="M191" i="1" s="1"/>
  <c r="N191" i="1" s="1"/>
  <c r="P191" i="1" s="1"/>
  <c r="M133" i="1" a="1"/>
  <c r="M133" i="1" s="1"/>
  <c r="N133" i="1" s="1"/>
  <c r="P133" i="1" s="1"/>
  <c r="M215" i="1" a="1"/>
  <c r="M215" i="1" s="1"/>
  <c r="N215" i="1" s="1"/>
  <c r="P215" i="1" s="1"/>
  <c r="M167" i="1" a="1"/>
  <c r="M167" i="1" s="1"/>
  <c r="N167" i="1" s="1"/>
  <c r="P167" i="1" s="1"/>
  <c r="M108" i="1" a="1"/>
  <c r="M108" i="1" s="1"/>
  <c r="N108" i="1" s="1"/>
  <c r="P108" i="1" s="1"/>
  <c r="M170" i="1" a="1"/>
  <c r="M170" i="1" s="1"/>
  <c r="N170" i="1" s="1"/>
  <c r="P170" i="1" s="1"/>
  <c r="M118" i="1" a="1"/>
  <c r="M118" i="1" s="1"/>
  <c r="N118" i="1" s="1"/>
  <c r="P118" i="1" s="1"/>
  <c r="M184" i="1" a="1"/>
  <c r="M184" i="1" s="1"/>
  <c r="N184" i="1" s="1"/>
  <c r="P184" i="1" s="1"/>
  <c r="M122" i="1" a="1"/>
  <c r="M122" i="1" s="1"/>
  <c r="N122" i="1" s="1"/>
  <c r="P122" i="1" s="1"/>
  <c r="M199" i="1" a="1"/>
  <c r="M199" i="1" s="1"/>
  <c r="N199" i="1" s="1"/>
  <c r="P199" i="1" s="1"/>
  <c r="M153" i="1" a="1"/>
  <c r="M153" i="1" s="1"/>
  <c r="N153" i="1" s="1"/>
  <c r="P153" i="1" s="1"/>
  <c r="M216" i="1" a="1"/>
  <c r="M216" i="1" s="1"/>
  <c r="N216" i="1" s="1"/>
  <c r="P216" i="1" s="1"/>
  <c r="M144" i="1" a="1"/>
  <c r="M144" i="1" s="1"/>
  <c r="N144" i="1" s="1"/>
  <c r="P144" i="1" s="1"/>
  <c r="M207" i="1" a="1"/>
  <c r="M207" i="1" s="1"/>
  <c r="N207" i="1" s="1"/>
  <c r="P207" i="1" s="1"/>
  <c r="M155" i="1" a="1"/>
  <c r="M155" i="1" s="1"/>
  <c r="N155" i="1" s="1"/>
  <c r="P155" i="1" s="1"/>
  <c r="M208" i="1" a="1"/>
  <c r="M208" i="1" s="1"/>
  <c r="N208" i="1" s="1"/>
  <c r="P208" i="1" s="1"/>
  <c r="M164" i="1" a="1"/>
  <c r="M164" i="1" s="1"/>
  <c r="N164" i="1" s="1"/>
  <c r="P164" i="1" s="1"/>
  <c r="M127" i="1" a="1"/>
  <c r="M127" i="1" s="1"/>
  <c r="N127" i="1" s="1"/>
  <c r="P127" i="1" s="1"/>
  <c r="M190" i="1" a="1"/>
  <c r="M190" i="1" s="1"/>
  <c r="N190" i="1" s="1"/>
  <c r="P190" i="1" s="1"/>
  <c r="M13" i="1" a="1"/>
  <c r="M13" i="1" s="1"/>
  <c r="M22" i="1" a="1"/>
  <c r="M22" i="1" s="1"/>
  <c r="W22" i="1" s="1"/>
  <c r="M15" i="1" a="1"/>
  <c r="M15" i="1" s="1"/>
  <c r="W15" i="1" s="1"/>
  <c r="M7" i="1" a="1"/>
  <c r="M7" i="1" s="1"/>
  <c r="W7" i="1" s="1"/>
  <c r="M23" i="1" a="1"/>
  <c r="M23" i="1" s="1"/>
  <c r="W23" i="1" s="1"/>
  <c r="M10" i="1" a="1"/>
  <c r="M10" i="1" s="1"/>
  <c r="W10" i="1" s="1"/>
  <c r="Y10" i="1" s="1"/>
  <c r="M74" i="1" a="1"/>
  <c r="M74" i="1" s="1"/>
  <c r="N74" i="1" s="1"/>
  <c r="M17" i="1" a="1"/>
  <c r="M17" i="1" s="1"/>
  <c r="W17" i="1" s="1"/>
  <c r="M12" i="1" a="1"/>
  <c r="M12" i="1" s="1"/>
  <c r="M14" i="1" a="1"/>
  <c r="M14" i="1" s="1"/>
  <c r="W14" i="1" s="1"/>
  <c r="M18" i="1" a="1"/>
  <c r="M18" i="1" s="1"/>
  <c r="W18" i="1" s="1"/>
  <c r="M21" i="1" a="1"/>
  <c r="M21" i="1" s="1"/>
  <c r="W21" i="1" s="1"/>
  <c r="M9" i="1" a="1"/>
  <c r="M9" i="1" s="1"/>
  <c r="W9" i="1" s="1"/>
  <c r="M71" i="1" a="1"/>
  <c r="M71" i="1" s="1"/>
  <c r="N71" i="1" s="1"/>
  <c r="M19" i="1" a="1"/>
  <c r="M19" i="1" s="1"/>
  <c r="W19" i="1" s="1"/>
  <c r="M11" i="1" a="1"/>
  <c r="M11" i="1" s="1"/>
  <c r="W11" i="1" s="1"/>
  <c r="M20" i="1" a="1"/>
  <c r="M20" i="1" s="1"/>
  <c r="W20" i="1" s="1"/>
  <c r="M16" i="1" a="1"/>
  <c r="M16" i="1" s="1"/>
  <c r="W16" i="1" s="1"/>
  <c r="Y71" i="1"/>
  <c r="M50" i="1" a="1"/>
  <c r="M50" i="1" s="1"/>
  <c r="W50" i="1" s="1"/>
  <c r="M25" i="1" a="1"/>
  <c r="M25" i="1" s="1"/>
  <c r="W25" i="1" s="1"/>
  <c r="M92" i="1" a="1"/>
  <c r="M92" i="1" s="1"/>
  <c r="M76" i="1" a="1"/>
  <c r="M76" i="1" s="1"/>
  <c r="M56" i="1" a="1"/>
  <c r="M56" i="1" s="1"/>
  <c r="W56" i="1" s="1"/>
  <c r="M44" i="1" a="1"/>
  <c r="M44" i="1" s="1"/>
  <c r="W44" i="1" s="1"/>
  <c r="M31" i="1" a="1"/>
  <c r="M31" i="1" s="1"/>
  <c r="W31" i="1" s="1"/>
  <c r="M104" i="1" a="1"/>
  <c r="M104" i="1" s="1"/>
  <c r="N104" i="1" s="1"/>
  <c r="M84" i="1" a="1"/>
  <c r="M84" i="1" s="1"/>
  <c r="M75" i="1" a="1"/>
  <c r="M75" i="1" s="1"/>
  <c r="M64" i="1" a="1"/>
  <c r="M64" i="1" s="1"/>
  <c r="W64" i="1" s="1"/>
  <c r="M46" i="1" a="1"/>
  <c r="M46" i="1" s="1"/>
  <c r="W46" i="1" s="1"/>
  <c r="M27" i="1" a="1"/>
  <c r="M27" i="1" s="1"/>
  <c r="W27" i="1" s="1"/>
  <c r="M97" i="1" a="1"/>
  <c r="M97" i="1" s="1"/>
  <c r="M91" i="1" a="1"/>
  <c r="M91" i="1" s="1"/>
  <c r="M67" i="1" a="1"/>
  <c r="M67" i="1" s="1"/>
  <c r="M55" i="1" a="1"/>
  <c r="M55" i="1" s="1"/>
  <c r="W55" i="1" s="1"/>
  <c r="M39" i="1" a="1"/>
  <c r="M39" i="1" s="1"/>
  <c r="W39" i="1" s="1"/>
  <c r="M26" i="1" a="1"/>
  <c r="M26" i="1" s="1"/>
  <c r="W26" i="1" s="1"/>
  <c r="M103" i="1" a="1"/>
  <c r="M103" i="1" s="1"/>
  <c r="N103" i="1" s="1"/>
  <c r="M41" i="1" a="1"/>
  <c r="M41" i="1" s="1"/>
  <c r="W41" i="1" s="1"/>
  <c r="M98" i="1" a="1"/>
  <c r="M98" i="1" s="1"/>
  <c r="M88" i="1" a="1"/>
  <c r="M88" i="1" s="1"/>
  <c r="M65" i="1" a="1"/>
  <c r="M65" i="1" s="1"/>
  <c r="M52" i="1" a="1"/>
  <c r="M52" i="1" s="1"/>
  <c r="W52" i="1" s="1"/>
  <c r="M40" i="1" a="1"/>
  <c r="M40" i="1" s="1"/>
  <c r="W40" i="1" s="1"/>
  <c r="M28" i="1" a="1"/>
  <c r="M28" i="1" s="1"/>
  <c r="W28" i="1" s="1"/>
  <c r="M99" i="1" a="1"/>
  <c r="M99" i="1" s="1"/>
  <c r="M81" i="1" a="1"/>
  <c r="M81" i="1" s="1"/>
  <c r="M73" i="1" a="1"/>
  <c r="M73" i="1" s="1"/>
  <c r="M58" i="1" a="1"/>
  <c r="M58" i="1" s="1"/>
  <c r="W58" i="1" s="1"/>
  <c r="M43" i="1" a="1"/>
  <c r="M43" i="1" s="1"/>
  <c r="W43" i="1" s="1"/>
  <c r="M96" i="1" a="1"/>
  <c r="M96" i="1" s="1"/>
  <c r="M93" i="1" a="1"/>
  <c r="M93" i="1" s="1"/>
  <c r="M83" i="1" a="1"/>
  <c r="M83" i="1" s="1"/>
  <c r="M63" i="1" a="1"/>
  <c r="M63" i="1" s="1"/>
  <c r="W63" i="1" s="1"/>
  <c r="M51" i="1" a="1"/>
  <c r="M51" i="1" s="1"/>
  <c r="M36" i="1" a="1"/>
  <c r="M36" i="1" s="1"/>
  <c r="W36" i="1" s="1"/>
  <c r="M66" i="1" a="1"/>
  <c r="M66" i="1" s="1"/>
  <c r="W66" i="1" s="1"/>
  <c r="M90" i="1" a="1"/>
  <c r="M90" i="1" s="1"/>
  <c r="M60" i="1" a="1"/>
  <c r="M60" i="1" s="1"/>
  <c r="W60" i="1" s="1"/>
  <c r="M38" i="1" a="1"/>
  <c r="M38" i="1" s="1"/>
  <c r="W38" i="1" s="1"/>
  <c r="M86" i="1" a="1"/>
  <c r="M86" i="1" s="1"/>
  <c r="N86" i="1" s="1"/>
  <c r="M85" i="1" a="1"/>
  <c r="M85" i="1" s="1"/>
  <c r="M62" i="1" a="1"/>
  <c r="M62" i="1" s="1"/>
  <c r="W62" i="1" s="1"/>
  <c r="M49" i="1" a="1"/>
  <c r="M49" i="1" s="1"/>
  <c r="W49" i="1" s="1"/>
  <c r="M37" i="1" a="1"/>
  <c r="M37" i="1" s="1"/>
  <c r="W37" i="1" s="1"/>
  <c r="M24" i="1" a="1"/>
  <c r="M24" i="1" s="1"/>
  <c r="W24" i="1" s="1"/>
  <c r="M94" i="1" a="1"/>
  <c r="M94" i="1" s="1"/>
  <c r="M95" i="1" a="1"/>
  <c r="M95" i="1" s="1"/>
  <c r="M79" i="1" a="1"/>
  <c r="M79" i="1" s="1"/>
  <c r="M70" i="1" a="1"/>
  <c r="M70" i="1" s="1"/>
  <c r="M53" i="1" a="1"/>
  <c r="M53" i="1" s="1"/>
  <c r="W53" i="1" s="1"/>
  <c r="M33" i="1" a="1"/>
  <c r="M33" i="1" s="1"/>
  <c r="W33" i="1" s="1"/>
  <c r="M80" i="1" a="1"/>
  <c r="M80" i="1" s="1"/>
  <c r="M87" i="1" a="1"/>
  <c r="M87" i="1" s="1"/>
  <c r="M72" i="1" a="1"/>
  <c r="M72" i="1" s="1"/>
  <c r="W72" i="1" s="1"/>
  <c r="M61" i="1" a="1"/>
  <c r="M61" i="1" s="1"/>
  <c r="W61" i="1" s="1"/>
  <c r="M45" i="1" a="1"/>
  <c r="M45" i="1" s="1"/>
  <c r="W45" i="1" s="1"/>
  <c r="M32" i="1" a="1"/>
  <c r="M32" i="1" s="1"/>
  <c r="W32" i="1" s="1"/>
  <c r="M54" i="1" a="1"/>
  <c r="M54" i="1" s="1"/>
  <c r="W54" i="1" s="1"/>
  <c r="M35" i="1" a="1"/>
  <c r="M35" i="1" s="1"/>
  <c r="W35" i="1" s="1"/>
  <c r="M100" i="1" a="1"/>
  <c r="M100" i="1" s="1"/>
  <c r="M82" i="1" a="1"/>
  <c r="M82" i="1" s="1"/>
  <c r="M59" i="1" a="1"/>
  <c r="M59" i="1" s="1"/>
  <c r="W59" i="1" s="1"/>
  <c r="M47" i="1" a="1"/>
  <c r="M47" i="1" s="1"/>
  <c r="W47" i="1" s="1"/>
  <c r="M34" i="1" a="1"/>
  <c r="M34" i="1" s="1"/>
  <c r="W34" i="1" s="1"/>
  <c r="M78" i="1" a="1"/>
  <c r="M78" i="1" s="1"/>
  <c r="M89" i="1" a="1"/>
  <c r="M89" i="1" s="1"/>
  <c r="N89" i="1" s="1"/>
  <c r="M77" i="1" a="1"/>
  <c r="M77" i="1" s="1"/>
  <c r="M68" i="1" a="1"/>
  <c r="M68" i="1" s="1"/>
  <c r="M48" i="1" a="1"/>
  <c r="M48" i="1" s="1"/>
  <c r="W48" i="1" s="1"/>
  <c r="M30" i="1" a="1"/>
  <c r="M30" i="1" s="1"/>
  <c r="W30" i="1" s="1"/>
  <c r="M102" i="1" a="1"/>
  <c r="M102" i="1" s="1"/>
  <c r="M101" i="1" a="1"/>
  <c r="M101" i="1" s="1"/>
  <c r="M69" i="1" a="1"/>
  <c r="M69" i="1" s="1"/>
  <c r="M57" i="1" a="1"/>
  <c r="M57" i="1" s="1"/>
  <c r="W57" i="1" s="1"/>
  <c r="M42" i="1" a="1"/>
  <c r="M42" i="1" s="1"/>
  <c r="W42" i="1" s="1"/>
  <c r="M29" i="1" a="1"/>
  <c r="M29" i="1" s="1"/>
  <c r="W29" i="1" s="1"/>
  <c r="N73" i="1" l="1"/>
  <c r="W73" i="1"/>
  <c r="Y73" i="1" s="1"/>
  <c r="O73" i="1" s="1"/>
  <c r="Q73" i="1" s="1"/>
  <c r="N13" i="1"/>
  <c r="P13" i="1" s="1"/>
  <c r="W13" i="1"/>
  <c r="Y13" i="1" s="1"/>
  <c r="O13" i="1" s="1"/>
  <c r="Q13" i="1" s="1"/>
  <c r="N12" i="1"/>
  <c r="W12" i="1"/>
  <c r="Y12" i="1" s="1"/>
  <c r="O12" i="1" s="1"/>
  <c r="Q12" i="1" s="1"/>
  <c r="N51" i="1"/>
  <c r="W51" i="1"/>
  <c r="Y51" i="1" s="1"/>
  <c r="O51" i="1" s="1"/>
  <c r="Q51" i="1" s="1"/>
  <c r="N7" i="1"/>
  <c r="P7" i="1" s="1"/>
  <c r="Y7" i="1"/>
  <c r="O7" i="1" s="1"/>
  <c r="Q7" i="1" s="1"/>
  <c r="N46" i="1"/>
  <c r="Y46" i="1"/>
  <c r="O46" i="1" s="1"/>
  <c r="Q46" i="1" s="1"/>
  <c r="N44" i="1"/>
  <c r="Y44" i="1"/>
  <c r="O44" i="1" s="1"/>
  <c r="Q44" i="1" s="1"/>
  <c r="N52" i="1"/>
  <c r="Y52" i="1"/>
  <c r="O52" i="1" s="1"/>
  <c r="Q52" i="1" s="1"/>
  <c r="N22" i="1"/>
  <c r="P22" i="1" s="1"/>
  <c r="Y22" i="1"/>
  <c r="O22" i="1" s="1"/>
  <c r="Q22" i="1" s="1"/>
  <c r="N61" i="1"/>
  <c r="Y61" i="1"/>
  <c r="O61" i="1" s="1"/>
  <c r="Q61" i="1" s="1"/>
  <c r="N8" i="1"/>
  <c r="Y8" i="1"/>
  <c r="O8" i="1" s="1"/>
  <c r="Q8" i="1" s="1"/>
  <c r="N42" i="1"/>
  <c r="Y42" i="1"/>
  <c r="O42" i="1" s="1"/>
  <c r="Q42" i="1" s="1"/>
  <c r="N40" i="1"/>
  <c r="Y40" i="1"/>
  <c r="O40" i="1" s="1"/>
  <c r="Q40" i="1" s="1"/>
  <c r="N34" i="1"/>
  <c r="Y34" i="1"/>
  <c r="O34" i="1" s="1"/>
  <c r="Q34" i="1" s="1"/>
  <c r="O10" i="1"/>
  <c r="Q10" i="1" s="1"/>
  <c r="O71" i="1"/>
  <c r="Q71" i="1" s="1"/>
  <c r="N35" i="1"/>
  <c r="Y35" i="1"/>
  <c r="N45" i="1"/>
  <c r="Y45" i="1"/>
  <c r="N80" i="1"/>
  <c r="Y80" i="1"/>
  <c r="N70" i="1"/>
  <c r="Y70" i="1"/>
  <c r="N62" i="1"/>
  <c r="Y62" i="1"/>
  <c r="N38" i="1"/>
  <c r="Y38" i="1"/>
  <c r="N23" i="1"/>
  <c r="Y23" i="1"/>
  <c r="N83" i="1"/>
  <c r="Y83" i="1"/>
  <c r="N43" i="1"/>
  <c r="Y43" i="1"/>
  <c r="N99" i="1"/>
  <c r="Y99" i="1"/>
  <c r="N98" i="1"/>
  <c r="Y98" i="1"/>
  <c r="N26" i="1"/>
  <c r="Y26" i="1"/>
  <c r="N91" i="1"/>
  <c r="Y91" i="1"/>
  <c r="N68" i="1"/>
  <c r="Y68" i="1"/>
  <c r="N57" i="1"/>
  <c r="Y57" i="1"/>
  <c r="N77" i="1"/>
  <c r="Y77" i="1"/>
  <c r="N82" i="1"/>
  <c r="Y82" i="1"/>
  <c r="N54" i="1"/>
  <c r="Y54" i="1"/>
  <c r="N14" i="1"/>
  <c r="Y14" i="1"/>
  <c r="N79" i="1"/>
  <c r="Y79" i="1"/>
  <c r="N24" i="1"/>
  <c r="Y24" i="1"/>
  <c r="N85" i="1"/>
  <c r="Y85" i="1"/>
  <c r="N60" i="1"/>
  <c r="Y60" i="1"/>
  <c r="N36" i="1"/>
  <c r="Y36" i="1"/>
  <c r="N93" i="1"/>
  <c r="Y93" i="1"/>
  <c r="N58" i="1"/>
  <c r="Y58" i="1"/>
  <c r="Y105" i="1"/>
  <c r="O105" i="1" s="1"/>
  <c r="Q105" i="1" s="1"/>
  <c r="N21" i="1"/>
  <c r="Y21" i="1"/>
  <c r="N39" i="1"/>
  <c r="Y39" i="1"/>
  <c r="N97" i="1"/>
  <c r="Y97" i="1"/>
  <c r="O97" i="1" s="1"/>
  <c r="Q97" i="1" s="1"/>
  <c r="N64" i="1"/>
  <c r="Y64" i="1"/>
  <c r="N56" i="1"/>
  <c r="Y56" i="1"/>
  <c r="N25" i="1"/>
  <c r="Y25" i="1"/>
  <c r="N102" i="1"/>
  <c r="Y102" i="1"/>
  <c r="N59" i="1"/>
  <c r="Y59" i="1"/>
  <c r="N9" i="1"/>
  <c r="P9" i="1" s="1"/>
  <c r="N20" i="1"/>
  <c r="N69" i="1"/>
  <c r="Y69" i="1"/>
  <c r="N30" i="1"/>
  <c r="Y30" i="1"/>
  <c r="N100" i="1"/>
  <c r="Y100" i="1"/>
  <c r="N16" i="1"/>
  <c r="Y16" i="1"/>
  <c r="N72" i="1"/>
  <c r="Y72" i="1"/>
  <c r="N33" i="1"/>
  <c r="Y33" i="1"/>
  <c r="N95" i="1"/>
  <c r="Y95" i="1"/>
  <c r="N37" i="1"/>
  <c r="Y37" i="1"/>
  <c r="N90" i="1"/>
  <c r="Y90" i="1"/>
  <c r="N96" i="1"/>
  <c r="Y96" i="1"/>
  <c r="N15" i="1"/>
  <c r="Y15" i="1"/>
  <c r="N65" i="1"/>
  <c r="Y65" i="1"/>
  <c r="N41" i="1"/>
  <c r="Y41" i="1"/>
  <c r="N55" i="1"/>
  <c r="Y55" i="1"/>
  <c r="N75" i="1"/>
  <c r="Y75" i="1"/>
  <c r="N17" i="1"/>
  <c r="Y17" i="1"/>
  <c r="N76" i="1"/>
  <c r="Y76" i="1"/>
  <c r="N50" i="1"/>
  <c r="Y50" i="1"/>
  <c r="N29" i="1"/>
  <c r="Y29" i="1"/>
  <c r="N101" i="1"/>
  <c r="Y101" i="1"/>
  <c r="N48" i="1"/>
  <c r="Y48" i="1"/>
  <c r="N78" i="1"/>
  <c r="Y78" i="1"/>
  <c r="N47" i="1"/>
  <c r="Y47" i="1"/>
  <c r="N11" i="1"/>
  <c r="Y11" i="1"/>
  <c r="N32" i="1"/>
  <c r="Y32" i="1"/>
  <c r="N87" i="1"/>
  <c r="Y87" i="1"/>
  <c r="N53" i="1"/>
  <c r="Y53" i="1"/>
  <c r="N94" i="1"/>
  <c r="Y94" i="1"/>
  <c r="N49" i="1"/>
  <c r="Y49" i="1"/>
  <c r="N18" i="1"/>
  <c r="Y18" i="1"/>
  <c r="N66" i="1"/>
  <c r="Y66" i="1"/>
  <c r="N63" i="1"/>
  <c r="Y63" i="1"/>
  <c r="N19" i="1"/>
  <c r="Y19" i="1"/>
  <c r="N81" i="1"/>
  <c r="Y81" i="1"/>
  <c r="N28" i="1"/>
  <c r="Y28" i="1"/>
  <c r="N88" i="1"/>
  <c r="Y88" i="1"/>
  <c r="N67" i="1"/>
  <c r="Y67" i="1"/>
  <c r="N27" i="1"/>
  <c r="Y27" i="1"/>
  <c r="N84" i="1"/>
  <c r="Y84" i="1"/>
  <c r="N31" i="1"/>
  <c r="Y31" i="1"/>
  <c r="N92" i="1"/>
  <c r="Y92" i="1"/>
  <c r="N10" i="1"/>
  <c r="Y20" i="1"/>
  <c r="O20" i="1" s="1"/>
  <c r="Q20" i="1" s="1"/>
  <c r="Y9" i="1" l="1"/>
  <c r="O9" i="1" s="1"/>
  <c r="Q9" i="1" s="1"/>
  <c r="O56" i="1"/>
  <c r="Q56" i="1" s="1"/>
  <c r="O58" i="1"/>
  <c r="Q58" i="1" s="1"/>
  <c r="O36" i="1"/>
  <c r="Q36" i="1" s="1"/>
  <c r="O85" i="1"/>
  <c r="Q85" i="1" s="1"/>
  <c r="O79" i="1"/>
  <c r="Q79" i="1" s="1"/>
  <c r="O54" i="1"/>
  <c r="Q54" i="1" s="1"/>
  <c r="O77" i="1"/>
  <c r="Q77" i="1" s="1"/>
  <c r="O68" i="1"/>
  <c r="Q68" i="1" s="1"/>
  <c r="O91" i="1"/>
  <c r="Q91" i="1" s="1"/>
  <c r="O98" i="1"/>
  <c r="Q98" i="1" s="1"/>
  <c r="O43" i="1"/>
  <c r="Q43" i="1" s="1"/>
  <c r="O62" i="1"/>
  <c r="Q62" i="1" s="1"/>
  <c r="O80" i="1"/>
  <c r="Q80" i="1" s="1"/>
  <c r="O35" i="1"/>
  <c r="Q35" i="1" s="1"/>
  <c r="O67" i="1"/>
  <c r="Q67" i="1" s="1"/>
  <c r="O28" i="1"/>
  <c r="Q28" i="1" s="1"/>
  <c r="O31" i="1"/>
  <c r="Q31" i="1" s="1"/>
  <c r="O27" i="1"/>
  <c r="Q27" i="1" s="1"/>
  <c r="O88" i="1"/>
  <c r="Q88" i="1" s="1"/>
  <c r="O81" i="1"/>
  <c r="Q81" i="1" s="1"/>
  <c r="O18" i="1"/>
  <c r="Q18" i="1" s="1"/>
  <c r="O94" i="1"/>
  <c r="Q94" i="1" s="1"/>
  <c r="O87" i="1"/>
  <c r="Q87" i="1" s="1"/>
  <c r="O11" i="1"/>
  <c r="Q11" i="1" s="1"/>
  <c r="O78" i="1"/>
  <c r="Q78" i="1" s="1"/>
  <c r="O101" i="1"/>
  <c r="Q101" i="1" s="1"/>
  <c r="O50" i="1"/>
  <c r="Q50" i="1" s="1"/>
  <c r="O17" i="1"/>
  <c r="Q17" i="1" s="1"/>
  <c r="O41" i="1"/>
  <c r="Q41" i="1" s="1"/>
  <c r="O15" i="1"/>
  <c r="Q15" i="1" s="1"/>
  <c r="O90" i="1"/>
  <c r="Q90" i="1" s="1"/>
  <c r="O95" i="1"/>
  <c r="Q95" i="1" s="1"/>
  <c r="O72" i="1"/>
  <c r="Q72" i="1" s="1"/>
  <c r="O100" i="1"/>
  <c r="Q100" i="1" s="1"/>
  <c r="O69" i="1"/>
  <c r="Q69" i="1" s="1"/>
  <c r="O92" i="1"/>
  <c r="Q92" i="1" s="1"/>
  <c r="O84" i="1"/>
  <c r="Q84" i="1" s="1"/>
  <c r="O19" i="1"/>
  <c r="Q19" i="1" s="1"/>
  <c r="O102" i="1"/>
  <c r="Q102" i="1" s="1"/>
  <c r="O21" i="1"/>
  <c r="Q21" i="1" s="1"/>
  <c r="O63" i="1"/>
  <c r="Q63" i="1" s="1"/>
  <c r="O59" i="1"/>
  <c r="Q59" i="1" s="1"/>
  <c r="O25" i="1"/>
  <c r="Q25" i="1" s="1"/>
  <c r="O64" i="1"/>
  <c r="Q64" i="1" s="1"/>
  <c r="O39" i="1"/>
  <c r="Q39" i="1" s="1"/>
  <c r="O93" i="1"/>
  <c r="Q93" i="1" s="1"/>
  <c r="O60" i="1"/>
  <c r="Q60" i="1" s="1"/>
  <c r="O24" i="1"/>
  <c r="Q24" i="1" s="1"/>
  <c r="O14" i="1"/>
  <c r="Q14" i="1" s="1"/>
  <c r="O82" i="1"/>
  <c r="Q82" i="1" s="1"/>
  <c r="O57" i="1"/>
  <c r="Q57" i="1" s="1"/>
  <c r="O26" i="1"/>
  <c r="Q26" i="1" s="1"/>
  <c r="O99" i="1"/>
  <c r="Q99" i="1" s="1"/>
  <c r="O83" i="1"/>
  <c r="Q83" i="1" s="1"/>
  <c r="O38" i="1"/>
  <c r="Q38" i="1" s="1"/>
  <c r="O70" i="1"/>
  <c r="Q70" i="1" s="1"/>
  <c r="O45" i="1"/>
  <c r="Q45" i="1" s="1"/>
  <c r="O66" i="1"/>
  <c r="Q66" i="1" s="1"/>
  <c r="O49" i="1"/>
  <c r="Q49" i="1" s="1"/>
  <c r="O53" i="1"/>
  <c r="Q53" i="1" s="1"/>
  <c r="O32" i="1"/>
  <c r="Q32" i="1" s="1"/>
  <c r="O47" i="1"/>
  <c r="Q47" i="1" s="1"/>
  <c r="O48" i="1"/>
  <c r="Q48" i="1" s="1"/>
  <c r="O29" i="1"/>
  <c r="Q29" i="1" s="1"/>
  <c r="O76" i="1"/>
  <c r="Q76" i="1" s="1"/>
  <c r="O75" i="1"/>
  <c r="Q75" i="1" s="1"/>
  <c r="O55" i="1"/>
  <c r="Q55" i="1" s="1"/>
  <c r="O65" i="1"/>
  <c r="Q65" i="1" s="1"/>
  <c r="O96" i="1"/>
  <c r="Q96" i="1" s="1"/>
  <c r="O37" i="1"/>
  <c r="Q37" i="1" s="1"/>
  <c r="O33" i="1"/>
  <c r="Q33" i="1" s="1"/>
  <c r="O16" i="1"/>
  <c r="Q16" i="1" s="1"/>
  <c r="O30" i="1"/>
  <c r="Q30" i="1" s="1"/>
  <c r="O23" i="1"/>
  <c r="Q23" i="1" s="1"/>
  <c r="P8" i="1"/>
  <c r="P11" i="1"/>
  <c r="P86" i="1"/>
  <c r="P55" i="1"/>
  <c r="P94" i="1"/>
  <c r="P102" i="1"/>
  <c r="P90" i="1"/>
  <c r="P78" i="1"/>
  <c r="P70" i="1"/>
  <c r="P62" i="1"/>
  <c r="P101" i="1"/>
  <c r="P97" i="1"/>
  <c r="P93" i="1"/>
  <c r="P89" i="1"/>
  <c r="P85" i="1"/>
  <c r="P81" i="1"/>
  <c r="P77" i="1"/>
  <c r="P73" i="1"/>
  <c r="P69" i="1"/>
  <c r="P61" i="1"/>
  <c r="P53" i="1"/>
  <c r="P49" i="1"/>
  <c r="P82" i="1"/>
  <c r="P74" i="1"/>
  <c r="P104" i="1"/>
  <c r="P100" i="1"/>
  <c r="P96" i="1"/>
  <c r="P92" i="1"/>
  <c r="P88" i="1"/>
  <c r="P84" i="1"/>
  <c r="P80" i="1"/>
  <c r="P76" i="1"/>
  <c r="P72" i="1"/>
  <c r="P68" i="1"/>
  <c r="P64" i="1"/>
  <c r="P60" i="1"/>
  <c r="P56" i="1"/>
  <c r="P52" i="1"/>
  <c r="P44" i="1"/>
  <c r="P36" i="1"/>
  <c r="P98" i="1"/>
  <c r="P103" i="1"/>
  <c r="P99" i="1"/>
  <c r="P95" i="1"/>
  <c r="P91" i="1"/>
  <c r="P87" i="1"/>
  <c r="P83" i="1"/>
  <c r="P79" i="1"/>
  <c r="P75" i="1"/>
  <c r="P71" i="1"/>
  <c r="P67" i="1"/>
  <c r="P51" i="1"/>
  <c r="P47" i="1"/>
  <c r="P35" i="1"/>
  <c r="P37" i="1" l="1"/>
  <c r="P66" i="1"/>
  <c r="P57" i="1"/>
  <c r="P42" i="1"/>
  <c r="P58" i="1"/>
  <c r="P34" i="1"/>
  <c r="P43" i="1"/>
  <c r="P63" i="1"/>
  <c r="P46" i="1"/>
  <c r="P45" i="1"/>
  <c r="P50" i="1"/>
  <c r="P40" i="1"/>
  <c r="P54" i="1"/>
  <c r="P33" i="1"/>
  <c r="P65" i="1"/>
  <c r="P39" i="1"/>
  <c r="P59" i="1"/>
  <c r="P48" i="1"/>
  <c r="P38" i="1"/>
  <c r="P41" i="1"/>
  <c r="P17" i="1"/>
  <c r="P12" i="1"/>
  <c r="P14" i="1"/>
  <c r="P31" i="1"/>
  <c r="P21" i="1"/>
  <c r="P15" i="1"/>
  <c r="P24" i="1"/>
  <c r="P30" i="1"/>
  <c r="P20" i="1"/>
  <c r="P10" i="1"/>
  <c r="P29" i="1"/>
  <c r="P27" i="1"/>
  <c r="P25" i="1"/>
  <c r="P18" i="1"/>
  <c r="P28" i="1"/>
  <c r="P26" i="1"/>
  <c r="P16" i="1"/>
  <c r="P32" i="1"/>
  <c r="P19" i="1"/>
  <c r="P23" i="1"/>
  <c r="P7" i="3"/>
  <c r="S7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Пономарев</author>
    <author>Ватракшин Валентин</author>
  </authors>
  <commentList>
    <comment ref="T6" authorId="0" shapeId="0" xr:uid="{00000000-0006-0000-0000-000001000000}">
      <text>
        <r>
          <rPr>
            <b/>
            <sz val="9"/>
            <color indexed="81"/>
            <rFont val="Tahoma"/>
            <family val="2"/>
            <charset val="204"/>
          </rPr>
          <t>Пономарев:</t>
        </r>
        <r>
          <rPr>
            <sz val="9"/>
            <color indexed="81"/>
            <rFont val="Tahoma"/>
            <family val="2"/>
            <charset val="204"/>
          </rPr>
          <t xml:space="preserve">
формулу, которая будет искать дублирующие данные и складывать цифры по дублям.
Примечание: повторение сумм не влияет на ВПР, т.к. функция не складывает найденные значения</t>
        </r>
      </text>
    </comment>
    <comment ref="W6" authorId="0" shapeId="0" xr:uid="{00000000-0006-0000-0000-000002000000}">
      <text>
        <r>
          <rPr>
            <b/>
            <sz val="9"/>
            <color indexed="81"/>
            <rFont val="Tahoma"/>
            <family val="2"/>
            <charset val="204"/>
          </rPr>
          <t>Пономарев:</t>
        </r>
        <r>
          <rPr>
            <sz val="9"/>
            <color indexed="81"/>
            <rFont val="Tahoma"/>
            <family val="2"/>
            <charset val="204"/>
          </rPr>
          <t xml:space="preserve">
проверяем способ доставки,
валюту,
вычитаем ретро-бонус,
НДС,
Считаем ПДЗ
</t>
        </r>
      </text>
    </comment>
    <comment ref="X6" authorId="1" shapeId="0" xr:uid="{00000000-0006-0000-0000-000003000000}">
      <text>
        <r>
          <rPr>
            <b/>
            <sz val="9"/>
            <color indexed="81"/>
            <rFont val="Tahoma"/>
            <family val="2"/>
            <charset val="204"/>
          </rPr>
          <t>Ватракшин Валентин:</t>
        </r>
        <r>
          <rPr>
            <sz val="9"/>
            <color indexed="81"/>
            <rFont val="Tahoma"/>
            <family val="2"/>
            <charset val="204"/>
          </rPr>
          <t xml:space="preserve">
Для оптимизации формул
</t>
        </r>
      </text>
    </comment>
    <comment ref="Y6" authorId="1" shapeId="0" xr:uid="{00000000-0006-0000-0000-000004000000}">
      <text>
        <r>
          <rPr>
            <b/>
            <sz val="9"/>
            <color indexed="81"/>
            <rFont val="Tahoma"/>
            <family val="2"/>
            <charset val="204"/>
          </rPr>
          <t>Ватракшин Валентин:</t>
        </r>
        <r>
          <rPr>
            <sz val="9"/>
            <color indexed="81"/>
            <rFont val="Tahoma"/>
            <family val="2"/>
            <charset val="204"/>
          </rPr>
          <t xml:space="preserve">
с учётом убытка от превышения "Доп.расходов на продажу"</t>
        </r>
      </text>
    </comment>
  </commentList>
</comments>
</file>

<file path=xl/sharedStrings.xml><?xml version="1.0" encoding="utf-8"?>
<sst xmlns="http://schemas.openxmlformats.org/spreadsheetml/2006/main" count="2262" uniqueCount="694">
  <si>
    <t>Сумма руч.скидки</t>
  </si>
  <si>
    <t>Заказ клиента</t>
  </si>
  <si>
    <t>Ретро-бонус</t>
  </si>
  <si>
    <t>Способ доставки</t>
  </si>
  <si>
    <t>Данные из отчета: "Расходы по заказам клиента с аналитикой за период"</t>
  </si>
  <si>
    <t>Сумма расходов</t>
  </si>
  <si>
    <t>Сумма по документу</t>
  </si>
  <si>
    <t>Документ регистратор</t>
  </si>
  <si>
    <t>Объект расчетов.Заказ клиента</t>
  </si>
  <si>
    <t>Дата возникновения</t>
  </si>
  <si>
    <t>Дата планового погашения</t>
  </si>
  <si>
    <t>Дата</t>
  </si>
  <si>
    <t>Долг клиента</t>
  </si>
  <si>
    <t>Наш долг</t>
  </si>
  <si>
    <t>Расчетные данные</t>
  </si>
  <si>
    <t>Валюта</t>
  </si>
  <si>
    <t>Кол-во дней ПДЗ по заказу клиента</t>
  </si>
  <si>
    <t>Максимальное количество дней ПДЗ</t>
  </si>
  <si>
    <t>Понижающий коэфф. по ПДЗ за каждый день</t>
  </si>
  <si>
    <t>Расчетная прибыль по заказу клиента</t>
  </si>
  <si>
    <t>Коэфф. "Объем продаж контейнерного материала"</t>
  </si>
  <si>
    <t>Коэфф.  "Прибыль от продаж"</t>
  </si>
  <si>
    <t>Объем продаж контейнерного материала</t>
  </si>
  <si>
    <t>Объем продаж контейнерного материала (руб)</t>
  </si>
  <si>
    <t>Прибыль от продаж (руб)</t>
  </si>
  <si>
    <t>Курс валюты на дату заказа клиента</t>
  </si>
  <si>
    <t>Расчетные значения показателей для начисления премии</t>
  </si>
  <si>
    <t>Начисление премии по показателям</t>
  </si>
  <si>
    <t>Дополнительные значения для расчета</t>
  </si>
  <si>
    <t xml:space="preserve">Объём заказа контейнерный (м2) </t>
  </si>
  <si>
    <t>Доп.расходы на продажу</t>
  </si>
  <si>
    <t>Расчётное значение м2 контейнерного материала от коэффициента продаж</t>
  </si>
  <si>
    <t xml:space="preserve">Расходы по заказу </t>
  </si>
  <si>
    <t>Прибыль от продаж2</t>
  </si>
  <si>
    <t>Таблица для записи дублей заказов клиентов, на которые распределены расходы</t>
  </si>
  <si>
    <t>Формула</t>
  </si>
  <si>
    <t>Основной расчет прибыли от продаж</t>
  </si>
  <si>
    <t>Прибыль от продаж (ИТОГ)</t>
  </si>
  <si>
    <t>Таблица для вспомогательного расчета</t>
  </si>
  <si>
    <t>Коэф. продажи</t>
  </si>
  <si>
    <t>Роли/Показатели</t>
  </si>
  <si>
    <t>Москва</t>
  </si>
  <si>
    <t>Филиалы</t>
  </si>
  <si>
    <t>Прибыль от продаж</t>
  </si>
  <si>
    <t xml:space="preserve">Объем продаж </t>
  </si>
  <si>
    <t>Хантер</t>
  </si>
  <si>
    <t>Фермер</t>
  </si>
  <si>
    <t>Данные из отчета: "Сверка расчетов с клиентами по датам"</t>
  </si>
  <si>
    <t>ИСХОДНЫЕ данные из отчета: "Отчет по маржинальности и м2 закрытых заказов за период"</t>
  </si>
  <si>
    <t>На усмотрение транспортной службы</t>
  </si>
  <si>
    <t>Самовывоз</t>
  </si>
  <si>
    <t>RUB</t>
  </si>
  <si>
    <t>Заказ клиента для учета доставки</t>
  </si>
  <si>
    <t>Формула массива для М8 "{=МАКС(ЕСЛИ(Таблица2[Столбец2]='Расчет прибыли'!D8;Таблица2[Столбец9]))}", если что-то заглючит</t>
  </si>
  <si>
    <t>25.09.2023</t>
  </si>
  <si>
    <t>16.11.2023</t>
  </si>
  <si>
    <t>08.12.2023</t>
  </si>
  <si>
    <t>21.12.2023</t>
  </si>
  <si>
    <t>22.12.2023</t>
  </si>
  <si>
    <t>25.12.2023</t>
  </si>
  <si>
    <t>26.12.2023</t>
  </si>
  <si>
    <t>11.01.2024</t>
  </si>
  <si>
    <t>28.12.2023</t>
  </si>
  <si>
    <t>29.12.2023</t>
  </si>
  <si>
    <t>09.01.2024</t>
  </si>
  <si>
    <t>25.01.2024</t>
  </si>
  <si>
    <t>24.01.2024</t>
  </si>
  <si>
    <t>16.01.2024</t>
  </si>
  <si>
    <t>Поступление безналичных ДС 0Б00-000263 от 05.02.2024 15:18:41</t>
  </si>
  <si>
    <t>05.02.2024</t>
  </si>
  <si>
    <t>26.02.2024</t>
  </si>
  <si>
    <t>15.02.2024</t>
  </si>
  <si>
    <t>22.02.2024</t>
  </si>
  <si>
    <t>27.02.2024</t>
  </si>
  <si>
    <t>21.02.2024</t>
  </si>
  <si>
    <t>01.03.2024</t>
  </si>
  <si>
    <t>15.03.2024</t>
  </si>
  <si>
    <t>05.03.2024</t>
  </si>
  <si>
    <t>29.02.2024</t>
  </si>
  <si>
    <t>07.03.2024</t>
  </si>
  <si>
    <t>28.02.2024</t>
  </si>
  <si>
    <t>04.03.2024</t>
  </si>
  <si>
    <t>06.03.2024</t>
  </si>
  <si>
    <t>11.03.2024</t>
  </si>
  <si>
    <t>12.03.2024</t>
  </si>
  <si>
    <t>13.03.2024</t>
  </si>
  <si>
    <t>14.03.2024</t>
  </si>
  <si>
    <t>21.03.2024</t>
  </si>
  <si>
    <t>22.11.2023</t>
  </si>
  <si>
    <t>02.01.2024</t>
  </si>
  <si>
    <t>19.03.2024</t>
  </si>
  <si>
    <t>Заказ клиента 0Б00-001759 от 12.12.2023 16:59:56</t>
  </si>
  <si>
    <t>Поступление безналичных ДС 0Б00-000796 от 22.03.2024 23:59:59</t>
  </si>
  <si>
    <t>22.03.2024</t>
  </si>
  <si>
    <t>Поступление безналичных ДС 0Б00-000641 от 07.03.2024 12:33:42</t>
  </si>
  <si>
    <t>20.03.2024</t>
  </si>
  <si>
    <t>Поступление безналичных ДС 0Б00-000815 от 26.03.2024 16:40:09</t>
  </si>
  <si>
    <t>26.03.2024</t>
  </si>
  <si>
    <t>23.03.2024</t>
  </si>
  <si>
    <t>Поступление безналичных ДС 0Б00-000928 от 03.04.2024 17:18:36</t>
  </si>
  <si>
    <t>03.04.2024</t>
  </si>
  <si>
    <t>18.03.2024</t>
  </si>
  <si>
    <t>25.03.2024</t>
  </si>
  <si>
    <t>29.03.2024</t>
  </si>
  <si>
    <t>Поступление безналичных ДС 0Б00-000805 от 25.03.2024 17:43:50</t>
  </si>
  <si>
    <t>27.03.2024</t>
  </si>
  <si>
    <t>28.03.2024</t>
  </si>
  <si>
    <t>Поступление безналичных ДС 0Б00-000901 от 01.04.2024 23:59:59</t>
  </si>
  <si>
    <t>01.04.2024</t>
  </si>
  <si>
    <t>30.03.2024</t>
  </si>
  <si>
    <t>31.03.2024</t>
  </si>
  <si>
    <t>Заказ клиента 0Б00-000252 от 28.02.2024 11:34:00</t>
  </si>
  <si>
    <t>05.04.2024</t>
  </si>
  <si>
    <t>08.04.2024</t>
  </si>
  <si>
    <t>Заказ клиента 0Б00-000251 от 28.02.2024 11:02:15</t>
  </si>
  <si>
    <t>06.04.2024</t>
  </si>
  <si>
    <t>10.04.2024</t>
  </si>
  <si>
    <t>11.04.2024</t>
  </si>
  <si>
    <t>Поступление безналичных ДС 0Б00-000818 от 26.03.2024 16:40:19</t>
  </si>
  <si>
    <t>13.04.2024</t>
  </si>
  <si>
    <t>09.04.2024</t>
  </si>
  <si>
    <t>Реализация товаров и услуг 0Б00-000427 от 14.03.2024 14:52:06</t>
  </si>
  <si>
    <t>Заказ клиента 0Б00-000337 от 13.03.2024 17:14:16</t>
  </si>
  <si>
    <t>Поступление безналичных ДС 0Б00-000753 от 19.03.2024 16:30:24</t>
  </si>
  <si>
    <t>Реализация товаров и услуг 0Б00-000428 от 15.03.2024 12:00:04</t>
  </si>
  <si>
    <t>Заказ клиента 0Б00-000232 от 22.02.2024 12:49:30</t>
  </si>
  <si>
    <t>Поступление безналичных ДС 0Б00-000831 от 27.03.2024 17:07:40</t>
  </si>
  <si>
    <t>Реализация товаров и услуг 0Б00-000429 от 15.03.2024 12:00:07</t>
  </si>
  <si>
    <t>Заказ клиента 0Б00-000305 от 05.03.2024 16:29:42</t>
  </si>
  <si>
    <t>Реализация товаров и услуг 0Б00-000431 от 14.03.2024 15:25:24</t>
  </si>
  <si>
    <t>Заказ клиента 0Б00-000270 от 29.02.2024 14:58:23</t>
  </si>
  <si>
    <t>Поступление безналичных ДС 0Б00-000871 от 29.03.2024 18:53:07</t>
  </si>
  <si>
    <t>Реализация товаров и услуг 0Б00-000433 от 15.03.2024 9:59:34</t>
  </si>
  <si>
    <t>Заказ клиента 0Б00-000243 от 26.02.2024 15:24:07</t>
  </si>
  <si>
    <t>Поступление безналичных ДС 0Б00-000946 от 04.04.2024 14:53:43</t>
  </si>
  <si>
    <t>04.04.2024</t>
  </si>
  <si>
    <t>Реализация товаров и услуг 0Б00-000436 от 15.03.2024 15:27:08</t>
  </si>
  <si>
    <t>Заказ клиента 0Б00-000238 от 08.02.2024 15:51:33</t>
  </si>
  <si>
    <t>Поступление безналичных ДС 0Б00-000968 от 05.04.2024 13:52:04</t>
  </si>
  <si>
    <t>Реализация товаров и услуг 0Б00-000438 от 18.03.2024 8:58:56</t>
  </si>
  <si>
    <t>Заказ клиента 0Б00-000200 от 16.02.2024 11:21:16</t>
  </si>
  <si>
    <t>Поступление безналичных ДС 0Б00-000873 от 29.03.2024 18:53:11</t>
  </si>
  <si>
    <t>Реализация товаров и услуг 0Б00-000440 от 18.03.2024 10:56:31</t>
  </si>
  <si>
    <t>Заказ клиента 0Б00-000277 от 01.03.2024 10:25:34</t>
  </si>
  <si>
    <t>Поступление безналичных ДС 0Б00-000738 от 18.03.2024 23:59:59</t>
  </si>
  <si>
    <t>Реализация товаров и услуг 0Б00-000442 от 18.03.2024 11:07:24</t>
  </si>
  <si>
    <t>Заказ клиента 0Б00-000351 от 18.03.2024 10:36:26</t>
  </si>
  <si>
    <t>Поступление безналичных ДС 0Б00-000748 от 19.03.2024 13:39:20</t>
  </si>
  <si>
    <t>Реализация товаров и услуг 0Б00-000443 от 18.03.2024 11:11:05</t>
  </si>
  <si>
    <t>Заказ клиента 0Б00-000352 от 18.03.2024 10:54:44</t>
  </si>
  <si>
    <t>Поступление безналичных ДС 0Б00-000747 от 19.03.2024 13:39:16</t>
  </si>
  <si>
    <t>Реализация товаров и услуг 0Б00-000444 от 18.03.2024 11:13:52</t>
  </si>
  <si>
    <t>Заказ клиента 0Б00-000353 от 18.03.2024 11:01:57</t>
  </si>
  <si>
    <t>Поступление безналичных ДС 0Б00-000746 от 19.03.2024 13:39:11</t>
  </si>
  <si>
    <t>Реализация товаров и услуг 0Б00-000448 от 19.03.2024 9:16:49</t>
  </si>
  <si>
    <t>02.04.2024</t>
  </si>
  <si>
    <t>Поступление безналичных ДС 0Б00-000874 от 29.03.2024 18:53:13</t>
  </si>
  <si>
    <t>Реализация товаров и услуг 0Б00-000449 от 19.03.2024 9:22:33</t>
  </si>
  <si>
    <t>Заказ клиента 0Б00-000334 от 13.03.2024 11:30:30</t>
  </si>
  <si>
    <t>Реализация товаров и услуг 0Б00-000454 от 20.03.2024 11:51:00</t>
  </si>
  <si>
    <t>Заказ клиента 0Б00-000272 от 29.02.2024 16:04:30</t>
  </si>
  <si>
    <t>Поступление безналичных ДС 0Б00-000887 от 01.04.2024 14:47:09</t>
  </si>
  <si>
    <t>Реализация товаров и услуг 0Б00-000455 от 20.03.2024 12:03:03</t>
  </si>
  <si>
    <t>Заказ клиента 0Б00-000275 от 29.02.2024 16:13:22</t>
  </si>
  <si>
    <t>Поступление безналичных ДС 0Б00-000894 от 01.04.2024 17:19:29</t>
  </si>
  <si>
    <t>Реализация товаров и услуг 0Б00-000457 от 20.03.2024 12:15:16</t>
  </si>
  <si>
    <t>Заказ клиента 0Б00-000274 от 29.02.2024 16:09:50</t>
  </si>
  <si>
    <t>Поступление безналичных ДС 0Б00-000897 от 01.04.2024 17:19:39</t>
  </si>
  <si>
    <t>Реализация товаров и услуг 0Б00-000458 от 20.03.2024 12:20:55</t>
  </si>
  <si>
    <t>Заказ клиента 0Б00-000276 от 29.02.2024 16:17:03</t>
  </si>
  <si>
    <t>Поступление безналичных ДС 0Б00-000893 от 01.04.2024 17:19:27</t>
  </si>
  <si>
    <t>Реализация товаров и услуг 0Б00-000467 от 20.03.2024 18:08:59</t>
  </si>
  <si>
    <t>Заказ клиента 0Б00-000382 от 20.03.2024 18:00:57</t>
  </si>
  <si>
    <t>Взаимозачет задолженности 0Б00-000043 от 27.03.2024 23:59:59</t>
  </si>
  <si>
    <t>Реализация товаров и услуг 0Б00-000478 от 22.03.2024 12:00:00</t>
  </si>
  <si>
    <t>Заказ клиента 0Б00-000256 от 28.02.2024 16:10:22</t>
  </si>
  <si>
    <t>21.04.2024</t>
  </si>
  <si>
    <t>Реализация товаров и услуг 0Б00-000479 от 22.03.2024 12:00:03</t>
  </si>
  <si>
    <t>Заказ клиента 0Б00-000390 от 21.03.2024 16:57:55</t>
  </si>
  <si>
    <t>Реализация товаров и услуг 0Б00-000482 от 22.03.2024 9:25:30</t>
  </si>
  <si>
    <t>Заказ клиента 0Б00-000339 от 14.03.2024 10:19:55</t>
  </si>
  <si>
    <t>Поступление безналичных ДС 0Б00-000956 от 04.04.2024 23:59:59</t>
  </si>
  <si>
    <t>Реализация товаров и услуг 0Б00-000483 от 22.03.2024 10:56:01</t>
  </si>
  <si>
    <t>Поступление безналичных ДС 0Б00-000699 от 14.03.2024 10:55:16</t>
  </si>
  <si>
    <t>Заказ клиента 0Б00-000338 от 13.03.2024 17:49:46</t>
  </si>
  <si>
    <t>Реализация товаров и услуг 0Б00-000487 от 22.03.2024 13:57:26</t>
  </si>
  <si>
    <t>Поступление безналичных ДС 0Б00-001037 от 11.04.2024 17:12:29</t>
  </si>
  <si>
    <t>Реализация товаров и услуг 0Б00-000491 от 25.03.2024 11:41:20</t>
  </si>
  <si>
    <t>Заказ клиента 0Б00-000383 от 20.03.2024 18:16:12</t>
  </si>
  <si>
    <t>Поступление безналичных ДС 0Б00-000814 от 26.03.2024 16:40:05</t>
  </si>
  <si>
    <t>Реализация товаров и услуг 0Б00-000498 от 26.03.2024 18:55:28</t>
  </si>
  <si>
    <t>Заказ клиента 0Б00-000297 от 04.03.2024 13:57:21</t>
  </si>
  <si>
    <t>Поступление безналичных ДС 0Б00-000982 от 05.04.2024 23:59:59</t>
  </si>
  <si>
    <t>Реализация товаров и услуг 0Б00-000504 от 27.03.2024 15:19:17</t>
  </si>
  <si>
    <t>Заказ клиента 0Б00-000253 от 28.02.2024 11:53:36</t>
  </si>
  <si>
    <t>Поступление безналичных ДС 0Б00-000942 от 04.04.2024 13:05:48</t>
  </si>
  <si>
    <t>Реализация товаров и услуг 0Б00-000517 от 28.03.2024 12:54:38</t>
  </si>
  <si>
    <t>Заказ клиента 0Б00-000254 от 28.02.2024 11:57:49</t>
  </si>
  <si>
    <t>Поступление безналичных ДС 0Б00-000947 от 04.04.2024 14:53:46</t>
  </si>
  <si>
    <t>Реализация товаров и услуг 0Б00-000522 от 29.03.2024 9:17:59</t>
  </si>
  <si>
    <t>Заказ клиента 0Б00-000322 от 11.03.2024 13:34:55</t>
  </si>
  <si>
    <t>12.04.2024</t>
  </si>
  <si>
    <t>Поступление безналичных ДС 0Б00-000981 от 05.04.2024 23:59:59</t>
  </si>
  <si>
    <t>Реализация товаров и услуг 0Б00-000528 от 29.03.2024 9:33:40</t>
  </si>
  <si>
    <t>Заказ клиента 0Б00-000418 от 27.03.2024 10:41:20</t>
  </si>
  <si>
    <t>Поступление безналичных ДС 0Б00-000885 от 01.04.2024 14:47:02</t>
  </si>
  <si>
    <t>Реализация товаров и услуг 0Б00-000530 от 29.03.2024 9:40:35</t>
  </si>
  <si>
    <t>Заказ клиента 0Б00-000411 от 26.03.2024 9:36:53</t>
  </si>
  <si>
    <t>Поступление безналичных ДС 0Б00-000922 от 03.04.2024 14:41:20</t>
  </si>
  <si>
    <t>Реализация товаров и услуг 0Б00-000531 от 29.03.2024 9:44:42</t>
  </si>
  <si>
    <t>Поступление безналичных ДС 0Б00-001092 от 16.04.2024 23:59:59</t>
  </si>
  <si>
    <t>16.04.2024</t>
  </si>
  <si>
    <t>Реализация товаров и услуг 0Б00-000547 от 01.04.2024 11:07:26</t>
  </si>
  <si>
    <t>Заказ клиента 0Б00-000438 от 28.03.2024 13:37:19</t>
  </si>
  <si>
    <t>15.04.2024</t>
  </si>
  <si>
    <t>Поступление безналичных ДС 0Б00-000916 от 02.04.2024 17:26:25</t>
  </si>
  <si>
    <t>Реализация товаров и услуг 0Б00-000551 от 01.04.2024 16:57:20</t>
  </si>
  <si>
    <t>Поступление безналичных ДС 0Б00-000974 от 05.04.2024 16:43:04</t>
  </si>
  <si>
    <t>Реализация товаров и услуг 0Б00-000564 от 03.04.2024 10:24:19</t>
  </si>
  <si>
    <t>Поступление безналичных ДС 0Б00-000882 от 01.04.2024 11:31:11</t>
  </si>
  <si>
    <t>Заказ клиента 0Б00-000312 от 06.03.2024 11:18:03</t>
  </si>
  <si>
    <t>Реализация товаров и услуг 0Б00-000566 от 03.04.2024 12:09:25</t>
  </si>
  <si>
    <t>Заказ клиента 0Б00-000373 от 20.03.2024 11:14:41</t>
  </si>
  <si>
    <t>17.04.2024</t>
  </si>
  <si>
    <t>Поступление безналичных ДС 0Б00-001034 от 11.04.2024 13:36:22</t>
  </si>
  <si>
    <t>Реализация товаров и услуг 0Б00-000578 от 04.04.2024 9:36:49</t>
  </si>
  <si>
    <t>Заказ клиента 0Б00-000448 от 29.03.2024 9:22:12</t>
  </si>
  <si>
    <t>Поступление безналичных ДС 0Б00-001276 от 02.05.2024 23:59:59</t>
  </si>
  <si>
    <t>03.05.2024</t>
  </si>
  <si>
    <t>Реализация товаров и услуг 0Б00-000619 от 10.04.2024 9:20:26</t>
  </si>
  <si>
    <t>Поступление безналичных ДС 0Б00-000872 от 29.03.2024 18:53:09</t>
  </si>
  <si>
    <t>Заказ клиента 0Б00-000455 от 29.03.2024 13:29:04</t>
  </si>
  <si>
    <t>Реализация товаров и услуг 0Б00-001219 от 24.08.2023 10:19:56</t>
  </si>
  <si>
    <t>Заказ клиента 0Б00-001065 от 17.08.2023 9:34:12</t>
  </si>
  <si>
    <t>24.08.2023</t>
  </si>
  <si>
    <t>13.09.2023</t>
  </si>
  <si>
    <t>Поступление безналичных ДС 0Б00-002469 от 04.10.2023 17:08:26</t>
  </si>
  <si>
    <t>04.10.2023</t>
  </si>
  <si>
    <t>Реализация товаров и услуг 0Б00-001386 от 25.09.2023 10:44:16</t>
  </si>
  <si>
    <t>Заказ клиента 0Б00-001050 от 15.08.2023 14:00:16</t>
  </si>
  <si>
    <t>13.10.2023</t>
  </si>
  <si>
    <t>Поступление безналичных ДС 0Б00-002605 от 18.10.2023 17:22:23</t>
  </si>
  <si>
    <t>18.10.2023</t>
  </si>
  <si>
    <t>Реализация товаров и услуг 0Б00-001430 от 03.10.2023 11:12:07</t>
  </si>
  <si>
    <t>Заказ клиента 0Б00-001051 от 15.08.2023 14:19:43</t>
  </si>
  <si>
    <t>03.10.2023</t>
  </si>
  <si>
    <t>01.11.2023</t>
  </si>
  <si>
    <t>Поступление безналичных ДС 0Б00-002641 от 20.10.2023 17:19:27</t>
  </si>
  <si>
    <t>20.10.2023</t>
  </si>
  <si>
    <t>Реализация товаров и услуг 0Б00-001461 от 06.10.2023 0:00:00</t>
  </si>
  <si>
    <t>06.10.2023</t>
  </si>
  <si>
    <t>26.10.2023</t>
  </si>
  <si>
    <t>Поступление безналичных ДС 0Б00-002691 от 25.10.2023 17:47:40</t>
  </si>
  <si>
    <t>25.10.2023</t>
  </si>
  <si>
    <t>Реализация товаров и услуг 0Б00-009867 от 01.11.2023 11:14:58</t>
  </si>
  <si>
    <t>Заказ клиента 0Б00-001393 от 11.10.2023 17:22:17</t>
  </si>
  <si>
    <t>Поступление безналичных ДС 0Б00-003001 от 23.11.2023 15:44:03</t>
  </si>
  <si>
    <t>23.11.2023</t>
  </si>
  <si>
    <t>Реализация товаров и услуг 0Б00-009878 от 02.11.2023 9:15:04</t>
  </si>
  <si>
    <t>Заказ клиента 0Б00-001455 от 24.10.2023 11:56:47</t>
  </si>
  <si>
    <t>02.11.2023</t>
  </si>
  <si>
    <t>Поступление безналичных ДС 0Б00-002931 от 16.11.2023 16:06:29</t>
  </si>
  <si>
    <t>Реализация товаров и услуг 0Б00-009880 от 02.11.2023 9:17:08</t>
  </si>
  <si>
    <t>Заказ клиента 0Б00-001518 от 02.11.2023 9:03:25</t>
  </si>
  <si>
    <t>Реализация товаров и услуг 0Б00-010118 от 08.12.2023 9:23:19</t>
  </si>
  <si>
    <t>Заказ клиента 0Б00-001731 от 07.12.2023 16:49:20</t>
  </si>
  <si>
    <t>Реализация товаров и услуг 0Б00-010193 от 19.12.2023 9:34:53</t>
  </si>
  <si>
    <t>Заказ клиента 0Б00-001789 от 18.12.2023 12:48:17</t>
  </si>
  <si>
    <t>19.12.2023</t>
  </si>
  <si>
    <t>Реализация товаров и услуг 0Б00-010226 от 21.12.2023 14:06:43</t>
  </si>
  <si>
    <t>Заказ клиента 0Б00-001818 от 21.12.2023 14:04:51</t>
  </si>
  <si>
    <t>Поступление безналичных ДС 0Б00-003401 от 29.12.2023 17:13:19</t>
  </si>
  <si>
    <t>Реализация товаров и услуг 0Б00-010242 от 25.12.2023 9:49:31</t>
  </si>
  <si>
    <t>Заказ клиента 0Б00-001633 от 17.11.2023 17:23:04</t>
  </si>
  <si>
    <t>Поступление безналичных ДС 0Б00-000180 от 25.01.2024 17:24:57</t>
  </si>
  <si>
    <t>Реализация товаров и услуг 0Б00-010253 от 26.12.2023 10:08:25</t>
  </si>
  <si>
    <t>Заказ клиента 0Б00-001764 от 13.12.2023 17:33:22</t>
  </si>
  <si>
    <t>Поступление безналичных ДС 0Б00-000025 от 10.01.2024 23:59:59</t>
  </si>
  <si>
    <t>Реализация товаров и услуг 0Б00-010272 от 28.12.2023 12:19:05</t>
  </si>
  <si>
    <t>Реализация товаров и услуг 0Б00-010273 от 28.12.2023 12:34:07</t>
  </si>
  <si>
    <t>Заказ клиента 0Б00-001770 от 14.12.2023 9:29:49</t>
  </si>
  <si>
    <t>Реализация товаров и услуг 0М00-000026 от 15.02.2024 14:51:06</t>
  </si>
  <si>
    <t>Заказ клиента 0М00-000014 от 13.02.2024 10:03:08</t>
  </si>
  <si>
    <t>16.03.2024</t>
  </si>
  <si>
    <t>Поступление безналичных ДС 0М00-000022 от 01.03.2024 23:59:59</t>
  </si>
  <si>
    <t>Реализация товаров и услуг 0М00-000027 от 15.02.2024 15:01:31</t>
  </si>
  <si>
    <t>Заказ клиента 0М00-000015 от 14.02.2024 12:13:30</t>
  </si>
  <si>
    <t>Поступление безналичных ДС 0М00-000030 от 18.03.2024 23:59:59</t>
  </si>
  <si>
    <t>Реализация товаров и услуг 0М00-000029 от 22.02.2024 9:11:36</t>
  </si>
  <si>
    <t>Заказ клиента 0М00-000016 от 16.02.2024 13:59:50</t>
  </si>
  <si>
    <t>Поступление безналичных ДС 0М00-000036 от 04.03.2024 23:59:59</t>
  </si>
  <si>
    <t>Реализация товаров и услуг 0М00-000030 от 22.02.2024 9:52:34</t>
  </si>
  <si>
    <t>Заказ клиента 0М00-000013 от 09.02.2024 17:35:14</t>
  </si>
  <si>
    <t>Поступление безналичных ДС 0М00-000019 от 26.02.2024 23:59:59</t>
  </si>
  <si>
    <t>Реализация товаров и услуг 0М00-000031 от 22.02.2024 9:56:23</t>
  </si>
  <si>
    <t>Заказ клиента 0М00-000017 от 20.02.2024 18:00:04</t>
  </si>
  <si>
    <t>Поступление безналичных ДС 0М00-000017 от 26.02.2024 23:59:59</t>
  </si>
  <si>
    <t>Реализация товаров и услуг 0М00-000033 от 29.02.2024 9:42:19</t>
  </si>
  <si>
    <t>Заказ клиента 0М00-000018 от 27.02.2024 16:52:12</t>
  </si>
  <si>
    <t>Поступление безналичных ДС 0М00-000023 от 01.03.2024 23:59:59</t>
  </si>
  <si>
    <t>Реализация товаров и услуг 0М00-000034 от 01.03.2024 12:00:06</t>
  </si>
  <si>
    <t>Заказ клиента 0М00-000019 от 28.02.2024 10:14:10</t>
  </si>
  <si>
    <t>Поступление безналичных ДС 0М00-000040 от 03.04.2024 23:59:59</t>
  </si>
  <si>
    <t>Реализация товаров и услуг 0М00-000037 от 04.03.2024 17:14:15</t>
  </si>
  <si>
    <t>Заказ клиента 0М00-000021 от 29.02.2024 16:45:43</t>
  </si>
  <si>
    <t>Поступление безналичных ДС 0М00-000025 от 06.03.2024 23:59:59</t>
  </si>
  <si>
    <t>Реализация товаров и услуг 0М00-000038 от 04.03.2024 17:17:22</t>
  </si>
  <si>
    <t>Заказ клиента 0М00-000022 от 01.03.2024 16:13:41</t>
  </si>
  <si>
    <t>Реализация товаров и услуг 0М00-000041 от 06.03.2024 14:37:53</t>
  </si>
  <si>
    <t>Заказ клиента 0М00-000023 от 04.03.2024 17:47:03</t>
  </si>
  <si>
    <t>Поступление безналичных ДС 0М00-000027 от 11.03.2024 23:59:59</t>
  </si>
  <si>
    <t>Реализация товаров и услуг 0М00-000042 от 06.03.2024 14:53:42</t>
  </si>
  <si>
    <t>Реализация товаров и услуг 0М00-000043 от 06.03.2024 14:58:07</t>
  </si>
  <si>
    <t>Реализация товаров и услуг 0М00-000047 от 13.03.2024 10:01:43</t>
  </si>
  <si>
    <t>Заказ клиента 0М00-000030 от 12.03.2024 16:15:52</t>
  </si>
  <si>
    <t>Поступление безналичных ДС 0М00-000029 от 15.03.2024 23:59:59</t>
  </si>
  <si>
    <t>Реализация товаров и услуг 0М00-000049 от 13.03.2024 11:46:07</t>
  </si>
  <si>
    <t>Заказ клиента 0М00-000025 от 07.03.2024 16:39:17</t>
  </si>
  <si>
    <t>Поступление безналичных ДС 0М00-000028 от 15.03.2024 23:59:59</t>
  </si>
  <si>
    <t>Реализация товаров и услуг 0М00-000052 от 15.03.2024 9:33:25</t>
  </si>
  <si>
    <t>Заказ клиента 0М00-000029 от 12.03.2024 16:09:20</t>
  </si>
  <si>
    <t>14.04.2024</t>
  </si>
  <si>
    <t>Поступление безналичных ДС 0М00-000032 от 19.03.2024 23:59:59</t>
  </si>
  <si>
    <t>Реализация товаров и услуг 0М00-000053 от 15.03.2024 9:37:14</t>
  </si>
  <si>
    <t>Заказ клиента 0М00-000026 от 11.03.2024 16:19:55</t>
  </si>
  <si>
    <t>Реализация товаров и услуг 0М00-000055 от 18.03.2024 9:36:43</t>
  </si>
  <si>
    <t>Заказ клиента 0М00-000031 от 14.03.2024 11:49:53</t>
  </si>
  <si>
    <t>Поступление безналичных ДС 0М00-000034 от 22.03.2024 23:59:59</t>
  </si>
  <si>
    <t>Реализация товаров и услуг 0М00-000061 от 21.03.2024 9:04:57</t>
  </si>
  <si>
    <t>Заказ клиента 0М00-000032 от 15.03.2024 17:39:26</t>
  </si>
  <si>
    <t>20.04.2024</t>
  </si>
  <si>
    <t>Реализация товаров и услуг 0М00-000065 от 22.03.2024 11:21:01</t>
  </si>
  <si>
    <t>Заказ клиента 0М00-000035 от 21.03.2024 13:04:04</t>
  </si>
  <si>
    <t>Поступление безналичных ДС 0М00-000035 от 26.03.2024 23:59:59</t>
  </si>
  <si>
    <t>Реализация товаров и услуг 0С00-000001 от 27.02.2024 11:30:58</t>
  </si>
  <si>
    <t>Заказ клиента 0С00-000001 от 16.02.2024 16:29:40</t>
  </si>
  <si>
    <t>Поступление безналичных ДС 0С00-000009 от 15.03.2024 13:22:21</t>
  </si>
  <si>
    <t>Реализация товаров и услуг 0С00-000002 от 27.02.2024 11:49:16</t>
  </si>
  <si>
    <t>Заказ клиента 0С00-000004 от 27.02.2024 11:46:54</t>
  </si>
  <si>
    <t>Поступление безналичных ДС 0С00-000008 от 15.03.2024 13:22:04</t>
  </si>
  <si>
    <t>Реализация товаров и услуг 0С00-000004 от 29.02.2024 13:13:19</t>
  </si>
  <si>
    <t>Заказ клиента 0С00-000006 от 29.02.2024 13:10:56</t>
  </si>
  <si>
    <t>Поступление безналичных ДС 0С00-000005 от 06.03.2024 23:59:59</t>
  </si>
  <si>
    <t>Реализация товаров и услуг 0С00-000006 от 07.03.2024 10:07:36</t>
  </si>
  <si>
    <t>Заказ клиента 0С00-000008 от 07.03.2024 10:06:09</t>
  </si>
  <si>
    <t>Поступление безналичных ДС 0С00-000007 от 13.03.2024 23:59:59</t>
  </si>
  <si>
    <t>Реализация товаров и услуг 0С00-000008 от 20.03.2024 13:15:33</t>
  </si>
  <si>
    <t>Заказ клиента 0С00-000013 от 20.03.2024 13:10:32</t>
  </si>
  <si>
    <t>Поступление безналичных ДС 0С00-000012 от 21.03.2024 23:59:59</t>
  </si>
  <si>
    <t>Заказ клиента 0Б00-000416 от 26.03.2024 16:59:06</t>
  </si>
  <si>
    <t>Заказ клиента 0Б00-000444 от 28.03.2024 16:02:18</t>
  </si>
  <si>
    <t>Стоимость ДС, %</t>
  </si>
  <si>
    <t>%, максимальной скидки</t>
  </si>
  <si>
    <t xml:space="preserve">Объём заказа (м2) </t>
  </si>
  <si>
    <t>Сумма заказа с НДС</t>
  </si>
  <si>
    <t>Сумма заказа БЕЗ НДС</t>
  </si>
  <si>
    <t>Скмдка/наценка по заказу клиента</t>
  </si>
  <si>
    <t>Дополнительные расходы</t>
  </si>
  <si>
    <t>ПДЗ</t>
  </si>
  <si>
    <t>ИТОГО скидки/наценки</t>
  </si>
  <si>
    <t>Расценка</t>
  </si>
  <si>
    <t>Сумма бонуса</t>
  </si>
  <si>
    <t>Логистика</t>
  </si>
  <si>
    <t>ретро-бонусы</t>
  </si>
  <si>
    <t>прочее</t>
  </si>
  <si>
    <t>ИТОГО</t>
  </si>
  <si>
    <t>Кол-во дней</t>
  </si>
  <si>
    <t>Сумма</t>
  </si>
  <si>
    <t>%, скид/нац</t>
  </si>
  <si>
    <t>%</t>
  </si>
  <si>
    <t>%, ск/нац</t>
  </si>
  <si>
    <t>Заказ клиента 0Б00-000096 от 29.01.2024 13:19:23</t>
  </si>
  <si>
    <t>Заказ клиента 0Б00-000140 от 05.02.2024 13:23:41</t>
  </si>
  <si>
    <t>Заказ клиента 0Б00-000154 от 07.02.2024 17:27:39</t>
  </si>
  <si>
    <t>Заказ клиента 0Б00-000264 от 29.02.2024 11:51:01</t>
  </si>
  <si>
    <t>Заказ клиента 0Б00-000265 от 29.02.2024 12:07:23</t>
  </si>
  <si>
    <t>Заказ клиента 0Б00-000266 от 29.02.2024 12:13:11</t>
  </si>
  <si>
    <t>Заказ клиента 0Б00-000291 от 04.03.2024 11:15:16</t>
  </si>
  <si>
    <t>Заказ клиента 0Б00-000308 от 06.03.2024 9:38:57</t>
  </si>
  <si>
    <t>Заказ клиента 0Б00-000310 от 06.03.2024 10:24:01</t>
  </si>
  <si>
    <t>Заказ клиента 0Б00-000328 от 12.03.2024 10:58:07</t>
  </si>
  <si>
    <t>Заказ клиента 0Б00-000330 от 12.03.2024 16:24:48</t>
  </si>
  <si>
    <t>Заказ клиента 0Б00-000333 от 13.03.2024 9:39:24</t>
  </si>
  <si>
    <t>Заказ клиента 0Б00-000342 от 14.03.2024 16:29:37</t>
  </si>
  <si>
    <t>Заказ клиента 0Б00-000345 от 15.03.2024 13:00:35</t>
  </si>
  <si>
    <t>Заказ клиента 0Б00-000361 от 18.03.2024 17:36:39</t>
  </si>
  <si>
    <t>Заказ клиента 0Б00-000367 от 19.03.2024 15:08:32</t>
  </si>
  <si>
    <t>Заказ клиента 0Б00-000389 от 21.03.2024 14:41:58</t>
  </si>
  <si>
    <t>Заказ клиента 0Б00-000403 от 25.03.2024 11:56:15</t>
  </si>
  <si>
    <t>Заказ клиента 0Б00-000406 от 25.03.2024 16:06:34</t>
  </si>
  <si>
    <t>Заказ клиента 0Б00-000420 от 27.03.2024 11:28:37</t>
  </si>
  <si>
    <t>Заказ клиента 0Б00-000421 от 27.03.2024 11:37:01</t>
  </si>
  <si>
    <t>Заказ клиента 0Б00-000422 от 27.03.2024 11:44:15</t>
  </si>
  <si>
    <t>Заказ клиента 0Б00-000427 от 28.03.2024 9:32:40</t>
  </si>
  <si>
    <t>Заказ клиента 0Б00-000437 от 28.03.2024 13:33:17</t>
  </si>
  <si>
    <t>Заказ клиента 0Б00-000445 от 28.03.2024 16:31:31</t>
  </si>
  <si>
    <t>Заказ клиента 0Б00-000454 от 29.03.2024 12:56:06</t>
  </si>
  <si>
    <t>Заказ клиента 0Б00-000459 от 29.03.2024 16:44:16</t>
  </si>
  <si>
    <t>Заказ клиента 0Б00-000460 от 29.03.2024 17:04:31</t>
  </si>
  <si>
    <t>Заказ клиента 0Б00-000464 от 01.04.2024 13:21:47</t>
  </si>
  <si>
    <t>Заказ клиента 0Б00-000478 от 03.04.2024 13:19:25</t>
  </si>
  <si>
    <t>Заказ клиента 0Б00-000520 от 10.04.2024 12:15:20</t>
  </si>
  <si>
    <t>Заказ клиента 0Б00-000524 от 10.04.2024 16:30:24</t>
  </si>
  <si>
    <t>Заказ клиента 0Б00-000537 от 12.04.2024 11:34:33</t>
  </si>
  <si>
    <t>Заказ клиента 0Б00-000547 от 15.04.2024 13:59:40</t>
  </si>
  <si>
    <t>Заказ клиента 0Б00-000551 от 16.04.2024 9:03:26</t>
  </si>
  <si>
    <t>Заказ клиента 0Б00-000556 от 16.04.2024 11:56:27</t>
  </si>
  <si>
    <t>Заказ клиента 0Б00-000575 от 17.04.2024 16:59:48</t>
  </si>
  <si>
    <t>Заказ клиента 0Б00-000591 от 19.04.2024 17:07:21</t>
  </si>
  <si>
    <t>Заказ клиента 0Б00-000634 от 26.04.2024 11:20:18</t>
  </si>
  <si>
    <t>EUR</t>
  </si>
  <si>
    <t>Реализация товаров и услуг 0Б00-000281 от 21.02.2024 10:33:05</t>
  </si>
  <si>
    <t>Поступление безналичных ДС 0Б00-000718 от 15.03.2024 17:13:07</t>
  </si>
  <si>
    <t>Поступление безналичных ДС 0Б00-000756 от 19.03.2024 23:59:59</t>
  </si>
  <si>
    <t>Реализация товаров и услуг 0Б00-000292 от 22.02.2024 9:17:53</t>
  </si>
  <si>
    <t>Заказ клиента 0Б00-000224 от 21.02.2024 17:00:04</t>
  </si>
  <si>
    <t>Поступление безналичных ДС 0Б00-000613 от 05.03.2024 17:23:03</t>
  </si>
  <si>
    <t>Реализация товаров и услуг 0Б00-000330 от 28.02.2024 17:17:20</t>
  </si>
  <si>
    <t>Поступление безналичных ДС 0Б00-000692 от 13.03.2024 16:04:09</t>
  </si>
  <si>
    <t>Реализация товаров и услуг 0Б00-000363 от 26.02.2024 15:52:21</t>
  </si>
  <si>
    <t>Заказ клиента 0Б00-000284 от 26.02.2024 15:45:14</t>
  </si>
  <si>
    <t>Поступление безналичных ДС 0Б00-000717 от 15.03.2024 17:13:05</t>
  </si>
  <si>
    <t>Реализация товаров и услуг 0Б00-000365 от 04.03.2024 9:26:11</t>
  </si>
  <si>
    <t>Заказ клиента 0Б00-000205 от 19.02.2024 10:01:57</t>
  </si>
  <si>
    <t>Поступление безналичных ДС 0Б00-000643 от 07.03.2024 14:26:19</t>
  </si>
  <si>
    <t>Реализация товаров и услуг 0Б00-000368 от 04.03.2024 15:15:44</t>
  </si>
  <si>
    <t>Поступление безналичных ДС 0Б00-001004 от 09.04.2024 15:13:15</t>
  </si>
  <si>
    <t>Реализация товаров и услуг 0Б00-000371 от 04.03.2024 17:27:09</t>
  </si>
  <si>
    <t>Заказ клиента 0Б00-000267 от 29.02.2024 13:03:15</t>
  </si>
  <si>
    <t>Поступление безналичных ДС 0Б00-000847 от 28.03.2024 16:28:06</t>
  </si>
  <si>
    <t>Реализация товаров и услуг 0Б00-000379 от 06.03.2024 15:02:26</t>
  </si>
  <si>
    <t>Заказ клиента 0Б00-000294 от 04.03.2024 12:31:34</t>
  </si>
  <si>
    <t>Поступление безналичных ДС 0Б00-000867 от 29.03.2024 18:52:56</t>
  </si>
  <si>
    <t>Реализация товаров и услуг 0Б00-000388 от 07.03.2024 10:09:36</t>
  </si>
  <si>
    <t>Поступление безналичных ДС 0Б00-000932 от 03.04.2024 19:05:05</t>
  </si>
  <si>
    <t>Поступление безналичных ДС 0Б00-001058 от 12.04.2024 17:09:26</t>
  </si>
  <si>
    <t>Поступление безналичных ДС 0Б00-001085 от 16.04.2024 16:07:15</t>
  </si>
  <si>
    <t>Реализация товаров и услуг 0Б00-000392 от 07.03.2024 11:47:29</t>
  </si>
  <si>
    <t>Заказ клиента 0Б00-000258 от 28.02.2024 19:23:39</t>
  </si>
  <si>
    <t>Поступление безналичных ДС 0Б00-000994 от 08.04.2024 15:05:32</t>
  </si>
  <si>
    <t>Реализация товаров и услуг 0Б00-000412 от 13.03.2024 10:59:33</t>
  </si>
  <si>
    <t>Поступление безналичных ДС 0Б00-001124 от 18.04.2024 17:44:04</t>
  </si>
  <si>
    <t>18.04.2024</t>
  </si>
  <si>
    <t>Реализация товаров и услуг 0Б00-000413 от 13.03.2024 11:04:40</t>
  </si>
  <si>
    <t>Реализация товаров и услуг 0Б00-000414 от 12.03.2024 15:47:50</t>
  </si>
  <si>
    <t>Поступление безналичных ДС 0Б00-001031 от 11.04.2024 12:01:29</t>
  </si>
  <si>
    <t>Поступление безналичных ДС 0Б00-001077 от 15.04.2024 23:59:59</t>
  </si>
  <si>
    <t>Реализация товаров и услуг 0Б00-000415 от 13.03.2024 18:45:48</t>
  </si>
  <si>
    <t>Заказ клиента 0Б00-000307 от 05.03.2024 17:30:43</t>
  </si>
  <si>
    <t>Поступление безналичных ДС 0Б00-001055 от 12.04.2024 13:32:08</t>
  </si>
  <si>
    <t>Реализация товаров и услуг 0Б00-000418 от 14.03.2024 10:41:16</t>
  </si>
  <si>
    <t>Заказ клиента 0Б00-000325 от 11.03.2024 16:36:15</t>
  </si>
  <si>
    <t>Поступление безналичных ДС 0Б00-000868 от 29.03.2024 18:52:59</t>
  </si>
  <si>
    <t>Реализация товаров и услуг 0Б00-000421 от 14.03.2024 13:57:07</t>
  </si>
  <si>
    <t>Заказ клиента 0Б00-000296 от 04.03.2024 13:54:54</t>
  </si>
  <si>
    <t>Поступление безналичных ДС 0Б00-000896 от 01.04.2024 17:19:35</t>
  </si>
  <si>
    <t>Реализация товаров и услуг 0Б00-000426 от 14.03.2024 14:49:53</t>
  </si>
  <si>
    <t>Заказ клиента 0Б00-000212 от 19.02.2024 14:04:37</t>
  </si>
  <si>
    <t>Поступление безналичных ДС 0Б00-001024 от 10.04.2024 17:14:37</t>
  </si>
  <si>
    <t>Реализация товаров и услуг 0Б00-000456 от 20.03.2024 12:07:54</t>
  </si>
  <si>
    <t>Заказ клиента 0Б00-000303 от 05.03.2024 15:40:11</t>
  </si>
  <si>
    <t>Поступление безналичных ДС 0Б00-000900 от 01.04.2024 23:59:59</t>
  </si>
  <si>
    <t>Реализация товаров и услуг 0Б00-000462 от 20.03.2024 13:07:35</t>
  </si>
  <si>
    <t>19.04.2024</t>
  </si>
  <si>
    <t>Поступление безналичных ДС 0Б00-001115 от 18.04.2024 12:57:51</t>
  </si>
  <si>
    <t>Реализация товаров и услуг 0Б00-000469 от 21.03.2024 8:52:18</t>
  </si>
  <si>
    <t>Поступление безналичных ДС 0Б00-001100 от 17.04.2024 14:50:19</t>
  </si>
  <si>
    <t>Реализация товаров и услуг 0Б00-000474 от 21.03.2024 9:59:33</t>
  </si>
  <si>
    <t>Заказ клиента 0Б00-000279 от 01.03.2024 10:50:43</t>
  </si>
  <si>
    <t>Поступление безналичных ДС 0Б00-000923 от 03.04.2024 14:41:24</t>
  </si>
  <si>
    <t>Реализация товаров и услуг 0Б00-000475 от 21.03.2024 10:42:23</t>
  </si>
  <si>
    <t>06.05.2024</t>
  </si>
  <si>
    <t>Поступление безналичных ДС 0Б00-001355 от 08.05.2024 23:59:59</t>
  </si>
  <si>
    <t>08.05.2024</t>
  </si>
  <si>
    <t>Реализация товаров и услуг 0Б00-000476 от 21.03.2024 10:51:52</t>
  </si>
  <si>
    <t>Заказ клиента 0Б00-000321 от 11.03.2024 13:21:23</t>
  </si>
  <si>
    <t>Поступление безналичных ДС 0Б00-000839 от 27.03.2024 23:59:59</t>
  </si>
  <si>
    <t>Реализация товаров и услуг 0Б00-000484 от 22.03.2024 12:30:55</t>
  </si>
  <si>
    <t>Заказ клиента 0Б00-000385 от 21.03.2024 10:50:12</t>
  </si>
  <si>
    <t>Поступление безналичных ДС 0Б00-000886 от 26.03.2024 23:59:59</t>
  </si>
  <si>
    <t>Реализация товаров и услуг 0Б00-000486 от 22.03.2024 13:05:05</t>
  </si>
  <si>
    <t>Заказ клиента 0Б00-000375 от 20.03.2024 12:09:23</t>
  </si>
  <si>
    <t>Поступление безналичных ДС 0Б00-001130 от 18.04.2024 23:59:59</t>
  </si>
  <si>
    <t>Реализация товаров и услуг 0Б00-000495 от 26.03.2024 8:42:08</t>
  </si>
  <si>
    <t>Поступление безналичных ДС 0Б00-001084 от 16.04.2024 16:07:13</t>
  </si>
  <si>
    <t>Поступление безналичных ДС 0Б00-001107 от 17.04.2024 17:10:16</t>
  </si>
  <si>
    <t>Реализация товаров и услуг 0Б00-000505 от 27.03.2024 16:17:52</t>
  </si>
  <si>
    <t>26.04.2024</t>
  </si>
  <si>
    <t>Поступление безналичных ДС 0Б00-001266 от 02.05.2024 17:32:31</t>
  </si>
  <si>
    <t>02.05.2024</t>
  </si>
  <si>
    <t>Реализация товаров и услуг 0Б00-000506 от 28.03.2024 9:09:40</t>
  </si>
  <si>
    <t>Заказ клиента 0Б00-000349 от 15.03.2024 16:29:08</t>
  </si>
  <si>
    <t>Поступление безналичных ДС 0Б00-000858 от 29.03.2024 13:25:57</t>
  </si>
  <si>
    <t>Реализация товаров и услуг 0Б00-000507 от 28.03.2024 9:14:05</t>
  </si>
  <si>
    <t>Заказ клиента 0Б00-000344 от 14.03.2024 17:19:22</t>
  </si>
  <si>
    <t>Реализация товаров и услуг 0Б00-000510 от 27.03.2024 9:36:55</t>
  </si>
  <si>
    <t>Заказ клиента 0Б00-000407 от 25.03.2024 18:38:05</t>
  </si>
  <si>
    <t>Поступление безналичных ДС 0Б00-000933 от 28.03.2024 23:59:59</t>
  </si>
  <si>
    <t>Реализация товаров и услуг 0Б00-000512 от 28.03.2024 10:58:26</t>
  </si>
  <si>
    <t>Заказ клиента 0Б00-000335 от 13.03.2024 14:25:58</t>
  </si>
  <si>
    <t>Поступление безналичных ДС 0Б00-001025 от 10.04.2024 23:59:59</t>
  </si>
  <si>
    <t>Реализация товаров и услуг 0Б00-000514 от 28.03.2024 11:04:32</t>
  </si>
  <si>
    <t>Заказ клиента 0Б00-000340 от 14.03.2024 12:36:20</t>
  </si>
  <si>
    <t>Поступление безналичных ДС 0Б00-001061 от 12.04.2024 23:59:59</t>
  </si>
  <si>
    <t>Поступление безналичных ДС 0Б00-001108 от 17.04.2024 23:59:59</t>
  </si>
  <si>
    <t>Поступление безналичных ДС 0Б00-001125 от 18.04.2024 23:59:59</t>
  </si>
  <si>
    <t>Реализация товаров и услуг 0Б00-000515 от 28.03.2024 11:09:23</t>
  </si>
  <si>
    <t>Заказ клиента 0Б00-000229 от 21.02.2024 17:47:53</t>
  </si>
  <si>
    <t>27.04.2024</t>
  </si>
  <si>
    <t>Поступление безналичных ДС 0Б00-001171 от 23.04.2024 14:50:36</t>
  </si>
  <si>
    <t>23.04.2024</t>
  </si>
  <si>
    <t>Реализация товаров и услуг 0Б00-000532 от 29.03.2024 10:46:28</t>
  </si>
  <si>
    <t>Поступление безналичных ДС 0Б00-001036 от 11.04.2024 17:12:25</t>
  </si>
  <si>
    <t>Реализация товаров и услуг 0Б00-000533 от 29.03.2024 10:53:41</t>
  </si>
  <si>
    <t>Поступление безналичных ДС 0Б00-001019 от 10.04.2024 15:07:30</t>
  </si>
  <si>
    <t>Реализация товаров и услуг 0Б00-000537 от 29.03.2024 12:34:22</t>
  </si>
  <si>
    <t>Поступление безналичных ДС 0Б00-001126 от 18.04.2024 23:59:59</t>
  </si>
  <si>
    <t>Реализация товаров и услуг 0Б00-000540 от 30.03.2024 13:54:56</t>
  </si>
  <si>
    <t>Заказ клиента 0Б00-000332 от 13.03.2024 9:10:48</t>
  </si>
  <si>
    <t>29.04.2024</t>
  </si>
  <si>
    <t>Поступление безналичных ДС 0Б00-000979 от 05.04.2024 17:38:29</t>
  </si>
  <si>
    <t>Реализация товаров и услуг 0Б00-000544 от 01.04.2024 10:01:09</t>
  </si>
  <si>
    <t>Заказ клиента 0Б00-000402 от 25.03.2024 10:23:40</t>
  </si>
  <si>
    <t>Поступление безналичных ДС 0Б00-001053 от 12.04.2024 13:32:00</t>
  </si>
  <si>
    <t>Реализация товаров и услуг 0Б00-000553 от 02.04.2024 12:00:00</t>
  </si>
  <si>
    <t>Заказ клиента 0Б00-000434 от 28.03.2024 13:11:46</t>
  </si>
  <si>
    <t>Поступление безналичных ДС 0Б00-001070 от 15.04.2024 14:49:46</t>
  </si>
  <si>
    <t>Реализация товаров и услуг 0Б00-000554 от 02.04.2024 12:00:03</t>
  </si>
  <si>
    <t>Заказ клиента 0Б00-000433 от 28.03.2024 12:48:20</t>
  </si>
  <si>
    <t>Поступление безналичных ДС 0Б00-001150 от 22.04.2024 13:38:02</t>
  </si>
  <si>
    <t>22.04.2024</t>
  </si>
  <si>
    <t>Реализация товаров и услуг 0Б00-000561 от 02.04.2024 15:01:45</t>
  </si>
  <si>
    <t>Поступление безналичных ДС 0Б00-001067 от 15.04.2024 12:08:33</t>
  </si>
  <si>
    <t>Реализация товаров и услуг 0Б00-000567 от 03.04.2024 12:13:03</t>
  </si>
  <si>
    <t>Заказ клиента 0Б00-000364 от 19.03.2024 10:27:03</t>
  </si>
  <si>
    <t>Поступление безналичных ДС 0Б00-001038 от 11.04.2024 17:12:32</t>
  </si>
  <si>
    <t>Взаимозачет задолженности 0Б00-000046 от 15.04.2024 9:29:19</t>
  </si>
  <si>
    <t>Реализация товаров и услуг 0Б00-000569 от 04.04.2024 9:05:01</t>
  </si>
  <si>
    <t>Заказ клиента 0Б00-000358 от 18.03.2024 14:24:10</t>
  </si>
  <si>
    <t>Поступление безналичных ДС 0Б00-001195 от 24.04.2024 17:03:37</t>
  </si>
  <si>
    <t>24.04.2024</t>
  </si>
  <si>
    <t>Реализация товаров и услуг 0Б00-000572 от 04.04.2024 9:22:22</t>
  </si>
  <si>
    <t>Поступление безналичных ДС 0Б00-001102 от 17.04.2024 14:50:24</t>
  </si>
  <si>
    <t>Реализация товаров и услуг 0Б00-000573 от 04.04.2024 9:25:29</t>
  </si>
  <si>
    <t>Реализация товаров и услуг 0Б00-000574 от 04.04.2024 9:28:39</t>
  </si>
  <si>
    <t>Реализация товаров и услуг 0Б00-000575 от 04.04.2024 9:31:35</t>
  </si>
  <si>
    <t>Реализация товаров и услуг 0Б00-000577 от 04.04.2024 9:34:39</t>
  </si>
  <si>
    <t>Реализация товаров и услуг 0Б00-000584 от 04.04.2024 10:07:13</t>
  </si>
  <si>
    <t>Заказ клиента 0Б00-000483 от 04.04.2024 10:03:49</t>
  </si>
  <si>
    <t>Поступление безналичных ДС 0Б00-000972 от 05.04.2024 15:36:47</t>
  </si>
  <si>
    <t>Реализация товаров и услуг 0Б00-000585 от 04.04.2024 10:12:56</t>
  </si>
  <si>
    <t>Поступление безналичных ДС 0Б00-001101 от 17.04.2024 14:50:21</t>
  </si>
  <si>
    <t>Реализация товаров и услуг 0Б00-000586 от 04.04.2024 11:13:43</t>
  </si>
  <si>
    <t>Поступление безналичных ДС 0Б00-001187 от 24.04.2024 14:44:01</t>
  </si>
  <si>
    <t>Реализация товаров и услуг 0Б00-000588 от 04.04.2024 12:01:25</t>
  </si>
  <si>
    <t>Заказ клиента 0Б00-000368 от 19.03.2024 16:25:40</t>
  </si>
  <si>
    <t>Поступление безналичных ДС 0Б00-001043 от 11.04.2024 23:59:59</t>
  </si>
  <si>
    <t>Реализация товаров и услуг 0Б00-000591 от 05.04.2024 7:56:47</t>
  </si>
  <si>
    <t>Заказ клиента 0Б00-000430 от 28.03.2024 11:07:35</t>
  </si>
  <si>
    <t>Реализация товаров и услуг 0Б00-000597 от 08.04.2024 11:21:20</t>
  </si>
  <si>
    <t>Заказ клиента 0Б00-000346 от 15.03.2024 14:19:00</t>
  </si>
  <si>
    <t>Поступление безналичных ДС 0Б00-001177 от 23.04.2024 17:13:00</t>
  </si>
  <si>
    <t>Реализация товаров и услуг 0Б00-000598 от 08.04.2024 11:31:19</t>
  </si>
  <si>
    <t>Заказ клиента 0Б00-000348 от 15.03.2024 16:15:17</t>
  </si>
  <si>
    <t>Поступление безналичных ДС 0Б00-001178 от 23.04.2024 17:13:02</t>
  </si>
  <si>
    <t>Реализация товаров и услуг 0Б00-000600 от 08.04.2024 13:10:24</t>
  </si>
  <si>
    <t>17.05.2024</t>
  </si>
  <si>
    <t>Поступление безналичных ДС 0Б00-001328 от 07.05.2024 17:12:55</t>
  </si>
  <si>
    <t>07.05.2024</t>
  </si>
  <si>
    <t>Реализация товаров и услуг 0Б00-000610 от 09.04.2024 9:29:22</t>
  </si>
  <si>
    <t>Заказ клиента 0Б00-000504 от 08.04.2024 16:00:41</t>
  </si>
  <si>
    <t>Поступление безналичных ДС 0Б00-001174 от 23.04.2024 17:12:52</t>
  </si>
  <si>
    <t>Реализация товаров и услуг 0Б00-000616 от 10.04.2024 12:00:05</t>
  </si>
  <si>
    <t>Заказ клиента 0Б00-000517 от 09.04.2024 17:58:02</t>
  </si>
  <si>
    <t>Поступление безналичных ДС 0Б00-001033 от 11.04.2024 13:36:16</t>
  </si>
  <si>
    <t>Реализация товаров и услуг 0Б00-000626 от 10.04.2024 12:27:11</t>
  </si>
  <si>
    <t>Заказ клиента 0Б00-000405 от 25.03.2024 15:57:36</t>
  </si>
  <si>
    <t>Поступление безналичных ДС 0Б00-001288 от 03.05.2024 16:43:11</t>
  </si>
  <si>
    <t>Реализация товаров и услуг 0Б00-000632 от 11.04.2024 8:21:06</t>
  </si>
  <si>
    <t>Заказ клиента 0Б00-000510 от 09.04.2024 10:59:19</t>
  </si>
  <si>
    <t>25.04.2024</t>
  </si>
  <si>
    <t>Поступление безналичных ДС 0Б00-001225 от 27.04.2024 14:24:20</t>
  </si>
  <si>
    <t>Реализация товаров и услуг 0Б00-000633 от 11.04.2024 8:22:03</t>
  </si>
  <si>
    <t>Заказ клиента 0Б00-000350 от 18.03.2024 14:55:47</t>
  </si>
  <si>
    <t>Поступление безналичных ДС 0Б00-001226 от 27.04.2024 14:24:24</t>
  </si>
  <si>
    <t>Реализация товаров и услуг 0Б00-000638 от 12.04.2024 12:00:00</t>
  </si>
  <si>
    <t>Поступление безналичных ДС 0Б00-001221 от 26.04.2024 23:59:59</t>
  </si>
  <si>
    <t>Реализация товаров и услуг 0Б00-000642 от 12.04.2024 9:41:26</t>
  </si>
  <si>
    <t>Поступление безналичных ДС 0Б00-001220 от 26.04.2024 23:59:59</t>
  </si>
  <si>
    <t>Реализация товаров и услуг 0Б00-000646 от 12.04.2024 12:00:18</t>
  </si>
  <si>
    <t>Заказ клиента 0Б00-000473 от 02.04.2024 14:25:45</t>
  </si>
  <si>
    <t>Поступление безналичных ДС 0Б00-001325 от 07.05.2024 17:12:47</t>
  </si>
  <si>
    <t>Реализация товаров и услуг 0Б00-000652 от 15.04.2024 11:35:19</t>
  </si>
  <si>
    <t>Поступление безналичных ДС 0Б00-001292 от 03.05.2024 17:53:46</t>
  </si>
  <si>
    <t>Реализация товаров и услуг 0Б00-000656 от 16.04.2024 9:11:06</t>
  </si>
  <si>
    <t>30.04.2024</t>
  </si>
  <si>
    <t>Поступление безналичных ДС 0Б00-001090 от 16.04.2024 23:59:59</t>
  </si>
  <si>
    <t>Реализация товаров и услуг 0Б00-000659 от 16.04.2024 11:12:39</t>
  </si>
  <si>
    <t>Заказ клиента 0Б00-000474 от 02.04.2024 15:06:28</t>
  </si>
  <si>
    <t>Поступление безналичных ДС 0Б00-001204 от 25.04.2024 17:22:53</t>
  </si>
  <si>
    <t>Реализация товаров и услуг 0Б00-000668 от 16.04.2024 13:46:58</t>
  </si>
  <si>
    <t>Поступление безналичных ДС 0Б00-001293 от 03.05.2024 17:53:49</t>
  </si>
  <si>
    <t>Реализация товаров и услуг 0Б00-000671 от 17.04.2024 15:16:58</t>
  </si>
  <si>
    <t>01.05.2024</t>
  </si>
  <si>
    <t>Поступление безналичных ДС 0Б00-001290 от 03.05.2024 17:53:40</t>
  </si>
  <si>
    <t>Реализация товаров и услуг 0Б00-000673 от 18.04.2024 9:08:38</t>
  </si>
  <si>
    <t>Заказ клиента 0Б00-000462 от 01.04.2024 11:41:49</t>
  </si>
  <si>
    <t>Поступление безналичных ДС 0Б00-001185 от 24.04.2024 14:43:56</t>
  </si>
  <si>
    <t>Реализация товаров и услуг 0Б00-000681 от 18.04.2024 10:07:39</t>
  </si>
  <si>
    <t>Заказ клиента 0Б00-000578 от 18.04.2024 9:48:32</t>
  </si>
  <si>
    <t>Поступление безналичных ДС 0Б00-001136 от 19.04.2024 13:55:21</t>
  </si>
  <si>
    <t>Реализация товаров и услуг 0Б00-000688 от 18.04.2024 13:16:10</t>
  </si>
  <si>
    <t>Возврат товаров от клиента 0Б00-000010 от 22.04.2024 15:34:03</t>
  </si>
  <si>
    <t>Поступление безналичных ДС 0Б00-001318 от 07.05.2024 13:22:27</t>
  </si>
  <si>
    <t>Реализация товаров и услуг 0Б00-000691 от 19.04.2024 9:02:57</t>
  </si>
  <si>
    <t>Заказ клиента 0Б00-000494 от 05.04.2024 18:11:31</t>
  </si>
  <si>
    <t>Поступление безналичных ДС 0Б00-001267 от 02.05.2024 17:32:34</t>
  </si>
  <si>
    <t>Реализация товаров и услуг 0Б00-000697 от 23.04.2024 9:08:43</t>
  </si>
  <si>
    <t>Поступление безналичных ДС 0Б00-001323 от 07.05.2024 15:12:34</t>
  </si>
  <si>
    <t>Реализация товаров и услуг 0Б00-000698 от 23.04.2024 9:17:46</t>
  </si>
  <si>
    <t>Поступление безналичных ДС 0Б00-001322 от 07.05.2024 15:12:31</t>
  </si>
  <si>
    <t>Реализация товаров и услуг 0Б00-000700 от 23.04.2024 9:56:48</t>
  </si>
  <si>
    <t>Поступление безналичных ДС 0Б00-001281 от 03.05.2024 12:19:07</t>
  </si>
  <si>
    <t>Реализация товаров и услуг 0Б00-000712 от 24.04.2024 10:15:38</t>
  </si>
  <si>
    <t>Поступление безналичных ДС 0Б00-001217 от 26.04.2024 17:29:28</t>
  </si>
  <si>
    <t>Реализация товаров и услуг 0Б00-000730 от 26.04.2024 11:07:19</t>
  </si>
  <si>
    <t>16.05.2024</t>
  </si>
  <si>
    <t>Поступление безналичных ДС 0Б00-001387 от 14.05.2024 17:34:58</t>
  </si>
  <si>
    <t>14.05.2024</t>
  </si>
  <si>
    <t>Реализация товаров и услуг 0Б00-000732 от 26.04.2024 11:10:48</t>
  </si>
  <si>
    <t>Заказ клиента 0Б00-000633 от 26.04.2024 11:04:57</t>
  </si>
  <si>
    <t>Поступление безналичных ДС 0Б00-001229 от 27.04.2024 16:34:07</t>
  </si>
  <si>
    <t>Реализация товаров и услуг 0Б00-000737 от 27.04.2024 9:00:04</t>
  </si>
  <si>
    <t>11.05.2024</t>
  </si>
  <si>
    <t>Поступление безналичных ДС 0Б00-001275 от 02.05.2024 23:59:59</t>
  </si>
  <si>
    <t>Реализация товаров и услуг 0Б00-000749 от 02.05.2024 9:55:05</t>
  </si>
  <si>
    <t>Взаимозачет задолженности 0Б00-000053 от 02.05.2024 23:59:59</t>
  </si>
  <si>
    <t>Заказ клиента 0Б00-000553 от 16.04.2024 9:36:16</t>
  </si>
  <si>
    <t>Взаимозачет задолженности 0Б00-000054 от 02.05.2024 23:59:59</t>
  </si>
  <si>
    <t>Реализация товаров и услуг 0М00-000035 от 01.03.2024 15:24:13</t>
  </si>
  <si>
    <t>Заказ клиента 0М00-000020 от 29.02.2024 10:58:01</t>
  </si>
  <si>
    <t>Поступление безналичных ДС 0М00-000043 от 10.04.2024 23:59:59</t>
  </si>
  <si>
    <t>Реализация товаров и услуг 0М00-000040 от 06.03.2024 12:04:13</t>
  </si>
  <si>
    <t>Поступление безналичных ДС 0М00-000038 от 02.04.2024 23:59:59</t>
  </si>
  <si>
    <t>Поступление безналичных ДС 0М00-000042 от 10.04.2024 23:59:59</t>
  </si>
  <si>
    <t>Реализация товаров и услуг 0М00-000045 от 12.03.2024 15:04:16</t>
  </si>
  <si>
    <t>Заказ клиента 0М00-000024 от 06.03.2024 13:49:27</t>
  </si>
  <si>
    <t>Поступление безналичных ДС 0М00-000046 от 04.04.2024 23:59:59</t>
  </si>
  <si>
    <t>Поступление безналичных ДС 0М00-000047 от 08.04.2024 23:59:59</t>
  </si>
  <si>
    <t>Поступление безналичных ДС 0М00-000048 от 09.04.2024 23:59:59</t>
  </si>
  <si>
    <t>Поступление безналичных ДС 0М00-000049 от 12.04.2024 23:59:59</t>
  </si>
  <si>
    <t>Поступление безналичных ДС 0М00-000052 от 16.04.2024 17:39:52</t>
  </si>
  <si>
    <t>Реализация товаров и услуг 0М00-000050 от 13.03.2024 12:22:58</t>
  </si>
  <si>
    <t>Заказ клиента 0М00-000027 от 12.03.2024 13:40:03</t>
  </si>
  <si>
    <t>Корректировка реализации 0М00-000001 от 15.03.2024 12:20:39</t>
  </si>
  <si>
    <t>Поступление безналичных ДС 0М00-000053 от 18.04.2024 23:59:59</t>
  </si>
  <si>
    <t>Реализация товаров и услуг 0М00-000057 от 19.03.2024 14:50:24</t>
  </si>
  <si>
    <t>Заказ клиента 0М00-000033 от 15.03.2024 18:07:02</t>
  </si>
  <si>
    <t>Поступление безналичных ДС 0М00-000056 от 22.04.2024 23:59:59</t>
  </si>
  <si>
    <t>Реализация товаров и услуг 0М00-000058 от 19.03.2024 16:54:38</t>
  </si>
  <si>
    <t>Заказ клиента 0М00-000028 от 12.03.2024 13:57:39</t>
  </si>
  <si>
    <t>Поступление безналичных ДС 0М00-000057 от 22.04.2024 23:59:59</t>
  </si>
  <si>
    <t>Реализация товаров и услуг 0М00-000062 от 21.03.2024 9:10:27</t>
  </si>
  <si>
    <t>Заказ клиента 0М00-000034 от 18.03.2024 15:14:49</t>
  </si>
  <si>
    <t>Реализация товаров и услуг 0М00-000073 от 04.04.2024 9:46:39</t>
  </si>
  <si>
    <t>Заказ клиента 0М00-000038 от 01.04.2024 17:51:00</t>
  </si>
  <si>
    <t>04.05.2024</t>
  </si>
  <si>
    <t>Поступление безналичных ДС 0М00-000041 от 08.04.2024 23:59:59</t>
  </si>
  <si>
    <t>Реализация товаров и услуг 0М00-000078 от 05.04.2024 11:51:48</t>
  </si>
  <si>
    <t>Заказ клиента 0М00-000037 от 29.03.2024 11:17:57</t>
  </si>
  <si>
    <t>Поступление безналичных ДС 0М00-000059 от 22.04.2024 23:59:59</t>
  </si>
  <si>
    <t>Поступление безналичных ДС 0М00-000062 от 23.04.2024 23:59:59</t>
  </si>
  <si>
    <t>Реализация товаров и услуг 0С00-000015 от 10.04.2024 15:27:07</t>
  </si>
  <si>
    <t>Заказ клиента 0С00-000017 от 09.04.2024 17:08:39</t>
  </si>
  <si>
    <t>Поступление безналичных ДС 0С00-000020 от 08.05.2024 23:59:59</t>
  </si>
  <si>
    <t>Заказ клиента 0Б00-000343 от 14.03.2024 17:06:53</t>
  </si>
  <si>
    <t>Заказ клиента 0Б00-000380 от 20.03.2024 17:07:57</t>
  </si>
  <si>
    <t>Заказ клиента 0Б00-000280 от 01.03.2024 11:32:20</t>
  </si>
  <si>
    <t>Заказ клиента 0Б00-000354 от 18.03.2024 11:56:10</t>
  </si>
  <si>
    <t>Заказ клиента 0Б00-000356 от 18.03.2024 12:18:03</t>
  </si>
  <si>
    <t>Заказ клиента 0Б00-000419 от 27.03.2024 11:00:49</t>
  </si>
  <si>
    <t>Заказ клиента 0Б00-000471 от 02.04.2024 12:37:33</t>
  </si>
  <si>
    <t>Заказ клиента 0Б00-000466 от 01.04.2024 14:30:55</t>
  </si>
  <si>
    <t>Заказ клиента 0Б00-000467 от 01.04.2024 14:37:54</t>
  </si>
  <si>
    <t>Заказ клиента 0Б00-000507 от 09.04.2024 10:46:02</t>
  </si>
  <si>
    <t>Заказ клиента 0С00-000011 от 18.03.2024 10:53:53</t>
  </si>
  <si>
    <t>Заказ клиента 0Б00-000319 от 11.03.2024 11:50:03</t>
  </si>
  <si>
    <t>Заказ клиента 0Б00-000518 от 10.04.2024 10:14:01</t>
  </si>
  <si>
    <t>Заказ клиента 0Б00-000508 от 09.04.2024 10:52:09</t>
  </si>
  <si>
    <t>Заказ клиента 0Б00-000538 от 12.04.2024 11:52:52</t>
  </si>
  <si>
    <t>Заказ клиента 0Б00-000476 от 03.04.2024 12:24:36</t>
  </si>
  <si>
    <t>Заказ клиента 0Б00-000498 от 08.04.2024 11:41:20</t>
  </si>
  <si>
    <t>Заказ клиента 0С00-000014 от 27.03.2024 15:57:15</t>
  </si>
  <si>
    <t>Заказ клиента 0С00-000015 от 27.03.2024 16:45:07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</si>
</sst>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_ ;[Red]\-#,##0.00\ "/>
    <numFmt numFmtId="165" formatCode="#,##0.0000"/>
    <numFmt numFmtId="166" formatCode="0.00;[Red]\-0.00"/>
  </numFmts>
  <fonts count="17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9"/>
      <color theme="1"/>
      <name val="Arial"/>
      <family val="2"/>
      <charset val="204"/>
    </font>
    <font>
      <b/>
      <sz val="10"/>
      <name val="Arial"/>
      <family val="2"/>
      <charset val="204"/>
    </font>
    <font>
      <b/>
      <sz val="9"/>
      <name val="Arial"/>
      <family val="2"/>
      <charset val="204"/>
    </font>
    <font>
      <sz val="9"/>
      <name val="Arial"/>
      <family val="2"/>
      <charset val="204"/>
    </font>
    <font>
      <sz val="10"/>
      <color theme="1"/>
      <name val="Arial"/>
      <family val="2"/>
      <charset val="204"/>
    </font>
    <font>
      <b/>
      <sz val="9"/>
      <color theme="1"/>
      <name val="Arial"/>
      <family val="2"/>
      <charset val="204"/>
    </font>
    <font>
      <b/>
      <sz val="11"/>
      <name val="Arial"/>
      <family val="2"/>
      <charset val="204"/>
    </font>
    <font>
      <b/>
      <sz val="9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1"/>
      <color rgb="FF333333"/>
      <name val="EXO2-REGULAR"/>
    </font>
    <font>
      <b/>
      <sz val="8"/>
      <name val="Arial"/>
      <family val="2"/>
      <charset val="204"/>
    </font>
    <font>
      <sz val="8"/>
      <name val="Arial"/>
      <family val="2"/>
      <charset val="204"/>
    </font>
    <font>
      <sz val="10.5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</fonts>
  <fills count="11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6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45">
    <border>
      <left/>
      <right/>
      <top/>
      <bottom/>
      <diagonal/>
    </border>
    <border>
      <left style="thin">
        <color indexed="60"/>
      </left>
      <right style="thin">
        <color indexed="60"/>
      </right>
      <top style="thin">
        <color indexed="60"/>
      </top>
      <bottom style="thin">
        <color indexed="6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thin">
        <color indexed="60"/>
      </left>
      <right style="thin">
        <color indexed="60"/>
      </right>
      <top/>
      <bottom style="thin">
        <color indexed="60"/>
      </bottom>
      <diagonal/>
    </border>
    <border>
      <left style="thin">
        <color indexed="60"/>
      </left>
      <right style="thin">
        <color indexed="60"/>
      </right>
      <top/>
      <bottom/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0"/>
      </left>
      <right/>
      <top/>
      <bottom/>
      <diagonal/>
    </border>
    <border>
      <left/>
      <right style="thin">
        <color indexed="6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138">
    <xf numFmtId="0" fontId="0" fillId="0" borderId="0" xfId="0"/>
    <xf numFmtId="0" fontId="0" fillId="0" borderId="0" xfId="0" applyProtection="1">
      <protection locked="0"/>
    </xf>
    <xf numFmtId="0" fontId="5" fillId="2" borderId="2" xfId="1" applyFont="1" applyFill="1" applyBorder="1" applyAlignment="1" applyProtection="1">
      <alignment horizontal="center" vertical="center" wrapText="1"/>
      <protection locked="0"/>
    </xf>
    <xf numFmtId="0" fontId="5" fillId="2" borderId="4" xfId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right"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4" fontId="0" fillId="0" borderId="0" xfId="0" applyNumberFormat="1" applyAlignment="1" applyProtection="1">
      <alignment vertical="center"/>
      <protection locked="0"/>
    </xf>
    <xf numFmtId="0" fontId="5" fillId="2" borderId="3" xfId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/>
      <protection locked="0"/>
    </xf>
    <xf numFmtId="4" fontId="6" fillId="5" borderId="15" xfId="0" applyNumberFormat="1" applyFont="1" applyFill="1" applyBorder="1" applyAlignment="1">
      <alignment vertical="center"/>
    </xf>
    <xf numFmtId="4" fontId="6" fillId="5" borderId="18" xfId="0" applyNumberFormat="1" applyFont="1" applyFill="1" applyBorder="1" applyAlignment="1">
      <alignment vertical="center"/>
    </xf>
    <xf numFmtId="0" fontId="6" fillId="6" borderId="15" xfId="0" applyFont="1" applyFill="1" applyBorder="1" applyAlignment="1" applyProtection="1">
      <alignment horizontal="right" vertical="center"/>
      <protection locked="0"/>
    </xf>
    <xf numFmtId="0" fontId="2" fillId="0" borderId="0" xfId="0" applyFont="1" applyProtection="1">
      <protection locked="0"/>
    </xf>
    <xf numFmtId="0" fontId="7" fillId="3" borderId="16" xfId="0" applyFont="1" applyFill="1" applyBorder="1" applyAlignment="1" applyProtection="1">
      <alignment vertical="center"/>
      <protection locked="0"/>
    </xf>
    <xf numFmtId="0" fontId="7" fillId="3" borderId="17" xfId="0" applyFont="1" applyFill="1" applyBorder="1" applyAlignment="1" applyProtection="1">
      <alignment horizontal="right" vertical="center"/>
      <protection locked="0"/>
    </xf>
    <xf numFmtId="0" fontId="7" fillId="3" borderId="17" xfId="0" applyFont="1" applyFill="1" applyBorder="1" applyAlignment="1" applyProtection="1">
      <alignment horizontal="center" vertical="center"/>
      <protection locked="0"/>
    </xf>
    <xf numFmtId="0" fontId="7" fillId="3" borderId="17" xfId="0" applyFont="1" applyFill="1" applyBorder="1" applyAlignment="1" applyProtection="1">
      <alignment vertical="center"/>
      <protection locked="0"/>
    </xf>
    <xf numFmtId="0" fontId="6" fillId="6" borderId="18" xfId="0" applyFont="1" applyFill="1" applyBorder="1" applyAlignment="1" applyProtection="1">
      <alignment horizontal="right" vertical="center"/>
      <protection locked="0"/>
    </xf>
    <xf numFmtId="0" fontId="5" fillId="3" borderId="4" xfId="1" applyFont="1" applyFill="1" applyBorder="1" applyAlignment="1" applyProtection="1">
      <alignment horizontal="center" vertical="center" wrapText="1"/>
      <protection locked="0"/>
    </xf>
    <xf numFmtId="0" fontId="2" fillId="5" borderId="25" xfId="0" applyFont="1" applyFill="1" applyBorder="1" applyAlignment="1" applyProtection="1">
      <alignment horizontal="center" vertical="center" wrapText="1"/>
      <protection locked="0"/>
    </xf>
    <xf numFmtId="0" fontId="2" fillId="5" borderId="26" xfId="0" applyFont="1" applyFill="1" applyBorder="1" applyAlignment="1" applyProtection="1">
      <alignment horizontal="center" vertical="center" wrapText="1"/>
      <protection locked="0"/>
    </xf>
    <xf numFmtId="0" fontId="2" fillId="6" borderId="12" xfId="0" applyFont="1" applyFill="1" applyBorder="1" applyAlignment="1" applyProtection="1">
      <alignment horizontal="center" vertical="center" wrapText="1"/>
      <protection locked="0"/>
    </xf>
    <xf numFmtId="0" fontId="3" fillId="2" borderId="9" xfId="2" applyFont="1" applyFill="1" applyBorder="1" applyAlignment="1">
      <alignment horizontal="center" vertical="center" wrapText="1"/>
    </xf>
    <xf numFmtId="0" fontId="3" fillId="2" borderId="1" xfId="2" applyFont="1" applyFill="1" applyBorder="1" applyAlignment="1" applyProtection="1">
      <alignment horizontal="center" vertical="center" wrapText="1"/>
      <protection locked="0"/>
    </xf>
    <xf numFmtId="0" fontId="3" fillId="2" borderId="8" xfId="2" applyFont="1" applyFill="1" applyBorder="1" applyAlignment="1" applyProtection="1">
      <alignment horizontal="center" vertical="center" wrapText="1"/>
      <protection locked="0"/>
    </xf>
    <xf numFmtId="1" fontId="2" fillId="5" borderId="4" xfId="0" applyNumberFormat="1" applyFont="1" applyFill="1" applyBorder="1" applyAlignment="1">
      <alignment horizontal="center" vertical="center"/>
    </xf>
    <xf numFmtId="1" fontId="2" fillId="5" borderId="5" xfId="0" applyNumberFormat="1" applyFont="1" applyFill="1" applyBorder="1" applyAlignment="1">
      <alignment horizontal="center" vertical="center"/>
    </xf>
    <xf numFmtId="0" fontId="6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center" vertical="center" wrapText="1"/>
      <protection locked="0"/>
    </xf>
    <xf numFmtId="164" fontId="2" fillId="0" borderId="0" xfId="0" applyNumberFormat="1" applyFont="1" applyAlignment="1">
      <alignment horizontal="right" vertical="center"/>
    </xf>
    <xf numFmtId="0" fontId="1" fillId="0" borderId="1" xfId="3" applyBorder="1" applyAlignment="1">
      <alignment vertical="top" wrapText="1" indent="2"/>
    </xf>
    <xf numFmtId="0" fontId="1" fillId="0" borderId="1" xfId="3" applyBorder="1" applyAlignment="1">
      <alignment vertical="top" wrapText="1"/>
    </xf>
    <xf numFmtId="4" fontId="1" fillId="0" borderId="1" xfId="3" applyNumberFormat="1" applyBorder="1" applyAlignment="1">
      <alignment horizontal="right" vertical="top"/>
    </xf>
    <xf numFmtId="4" fontId="1" fillId="0" borderId="1" xfId="3" applyNumberFormat="1" applyBorder="1" applyAlignment="1">
      <alignment horizontal="right" vertical="top" wrapText="1"/>
    </xf>
    <xf numFmtId="0" fontId="1" fillId="0" borderId="1" xfId="3" applyBorder="1" applyAlignment="1">
      <alignment horizontal="right" vertical="top" wrapText="1"/>
    </xf>
    <xf numFmtId="164" fontId="2" fillId="7" borderId="2" xfId="0" applyNumberFormat="1" applyFont="1" applyFill="1" applyBorder="1" applyAlignment="1">
      <alignment horizontal="right" vertical="center"/>
    </xf>
    <xf numFmtId="0" fontId="1" fillId="0" borderId="2" xfId="1" applyBorder="1" applyAlignment="1">
      <alignment vertical="top" wrapText="1"/>
    </xf>
    <xf numFmtId="0" fontId="9" fillId="0" borderId="2" xfId="1" applyFont="1" applyBorder="1" applyAlignment="1">
      <alignment vertical="top" wrapText="1"/>
    </xf>
    <xf numFmtId="4" fontId="1" fillId="0" borderId="2" xfId="1" applyNumberFormat="1" applyBorder="1" applyAlignment="1">
      <alignment horizontal="right" vertical="top" wrapText="1"/>
    </xf>
    <xf numFmtId="2" fontId="9" fillId="0" borderId="2" xfId="1" applyNumberFormat="1" applyFont="1" applyBorder="1" applyAlignment="1">
      <alignment horizontal="right" vertical="top" wrapText="1"/>
    </xf>
    <xf numFmtId="4" fontId="9" fillId="0" borderId="2" xfId="1" applyNumberFormat="1" applyFont="1" applyBorder="1" applyAlignment="1">
      <alignment horizontal="right" vertical="top" wrapText="1"/>
    </xf>
    <xf numFmtId="2" fontId="1" fillId="0" borderId="2" xfId="1" applyNumberFormat="1" applyBorder="1" applyAlignment="1">
      <alignment horizontal="right" vertical="top" wrapText="1"/>
    </xf>
    <xf numFmtId="0" fontId="2" fillId="7" borderId="2" xfId="0" applyFont="1" applyFill="1" applyBorder="1" applyAlignment="1" applyProtection="1">
      <alignment vertical="center" wrapText="1"/>
      <protection locked="0"/>
    </xf>
    <xf numFmtId="0" fontId="5" fillId="2" borderId="26" xfId="1" applyFont="1" applyFill="1" applyBorder="1" applyAlignment="1" applyProtection="1">
      <alignment horizontal="center" vertical="center" wrapText="1"/>
      <protection locked="0"/>
    </xf>
    <xf numFmtId="0" fontId="2" fillId="6" borderId="31" xfId="0" applyFont="1" applyFill="1" applyBorder="1" applyAlignment="1" applyProtection="1">
      <alignment horizontal="center" vertical="center" wrapText="1"/>
      <protection locked="0"/>
    </xf>
    <xf numFmtId="164" fontId="2" fillId="6" borderId="31" xfId="0" applyNumberFormat="1" applyFont="1" applyFill="1" applyBorder="1" applyAlignment="1">
      <alignment horizontal="right" vertical="center"/>
    </xf>
    <xf numFmtId="0" fontId="1" fillId="0" borderId="32" xfId="1" applyBorder="1" applyAlignment="1">
      <alignment vertical="top" wrapText="1"/>
    </xf>
    <xf numFmtId="2" fontId="1" fillId="0" borderId="32" xfId="1" applyNumberFormat="1" applyBorder="1" applyAlignment="1">
      <alignment horizontal="right" vertical="top" wrapText="1"/>
    </xf>
    <xf numFmtId="0" fontId="9" fillId="0" borderId="32" xfId="1" applyFont="1" applyBorder="1" applyAlignment="1">
      <alignment vertical="top" wrapText="1"/>
    </xf>
    <xf numFmtId="164" fontId="2" fillId="6" borderId="33" xfId="0" applyNumberFormat="1" applyFont="1" applyFill="1" applyBorder="1" applyAlignment="1">
      <alignment horizontal="right" vertical="center"/>
    </xf>
    <xf numFmtId="4" fontId="5" fillId="2" borderId="12" xfId="1" applyNumberFormat="1" applyFont="1" applyFill="1" applyBorder="1" applyAlignment="1" applyProtection="1">
      <alignment horizontal="center" vertical="center" wrapText="1"/>
      <protection locked="0"/>
    </xf>
    <xf numFmtId="165" fontId="5" fillId="0" borderId="12" xfId="1" applyNumberFormat="1" applyFont="1" applyBorder="1" applyAlignment="1" applyProtection="1">
      <alignment vertical="center" wrapText="1"/>
      <protection locked="0"/>
    </xf>
    <xf numFmtId="165" fontId="2" fillId="0" borderId="12" xfId="0" applyNumberFormat="1" applyFont="1" applyBorder="1" applyAlignment="1" applyProtection="1">
      <alignment vertical="center"/>
      <protection locked="0"/>
    </xf>
    <xf numFmtId="165" fontId="2" fillId="0" borderId="34" xfId="0" applyNumberFormat="1" applyFont="1" applyBorder="1" applyAlignment="1" applyProtection="1">
      <alignment vertical="center"/>
      <protection locked="0"/>
    </xf>
    <xf numFmtId="0" fontId="5" fillId="2" borderId="35" xfId="1" applyFont="1" applyFill="1" applyBorder="1" applyAlignment="1" applyProtection="1">
      <alignment horizontal="center" vertical="center" wrapText="1"/>
      <protection locked="0"/>
    </xf>
    <xf numFmtId="0" fontId="1" fillId="0" borderId="25" xfId="1" applyBorder="1" applyAlignment="1">
      <alignment vertical="top" wrapText="1"/>
    </xf>
    <xf numFmtId="40" fontId="1" fillId="0" borderId="26" xfId="1" applyNumberFormat="1" applyBorder="1" applyAlignment="1">
      <alignment horizontal="right" vertical="top"/>
    </xf>
    <xf numFmtId="0" fontId="1" fillId="0" borderId="26" xfId="1" applyBorder="1" applyAlignment="1">
      <alignment horizontal="right" vertical="top"/>
    </xf>
    <xf numFmtId="0" fontId="1" fillId="0" borderId="29" xfId="1" applyBorder="1" applyAlignment="1">
      <alignment vertical="top" wrapText="1"/>
    </xf>
    <xf numFmtId="166" fontId="1" fillId="0" borderId="36" xfId="1" applyNumberFormat="1" applyBorder="1" applyAlignment="1">
      <alignment horizontal="right" vertical="top"/>
    </xf>
    <xf numFmtId="164" fontId="2" fillId="6" borderId="12" xfId="0" applyNumberFormat="1" applyFont="1" applyFill="1" applyBorder="1" applyAlignment="1">
      <alignment horizontal="right" vertical="center"/>
    </xf>
    <xf numFmtId="164" fontId="2" fillId="6" borderId="34" xfId="0" applyNumberFormat="1" applyFont="1" applyFill="1" applyBorder="1" applyAlignment="1">
      <alignment horizontal="right" vertical="center"/>
    </xf>
    <xf numFmtId="164" fontId="2" fillId="5" borderId="25" xfId="0" applyNumberFormat="1" applyFont="1" applyFill="1" applyBorder="1" applyAlignment="1">
      <alignment horizontal="right" vertical="center"/>
    </xf>
    <xf numFmtId="4" fontId="2" fillId="5" borderId="26" xfId="0" applyNumberFormat="1" applyFont="1" applyFill="1" applyBorder="1" applyAlignment="1">
      <alignment horizontal="right" vertical="center"/>
    </xf>
    <xf numFmtId="164" fontId="2" fillId="5" borderId="29" xfId="0" applyNumberFormat="1" applyFont="1" applyFill="1" applyBorder="1" applyAlignment="1">
      <alignment horizontal="right" vertical="center"/>
    </xf>
    <xf numFmtId="4" fontId="2" fillId="5" borderId="36" xfId="0" applyNumberFormat="1" applyFont="1" applyFill="1" applyBorder="1" applyAlignment="1">
      <alignment horizontal="right" vertical="center"/>
    </xf>
    <xf numFmtId="0" fontId="0" fillId="7" borderId="2" xfId="0" applyFill="1" applyBorder="1" applyAlignment="1" applyProtection="1">
      <alignment horizontal="center" vertical="center" wrapText="1"/>
      <protection locked="0"/>
    </xf>
    <xf numFmtId="0" fontId="0" fillId="7" borderId="2" xfId="0" applyFill="1" applyBorder="1" applyAlignment="1" applyProtection="1">
      <alignment horizontal="center" vertical="center"/>
      <protection locked="0"/>
    </xf>
    <xf numFmtId="0" fontId="2" fillId="7" borderId="2" xfId="0" applyFont="1" applyFill="1" applyBorder="1" applyAlignment="1" applyProtection="1">
      <alignment horizontal="center" vertical="center" wrapText="1"/>
      <protection locked="0"/>
    </xf>
    <xf numFmtId="0" fontId="7" fillId="7" borderId="2" xfId="0" applyFont="1" applyFill="1" applyBorder="1" applyAlignment="1" applyProtection="1">
      <alignment horizontal="center" vertical="center" wrapText="1"/>
      <protection locked="0"/>
    </xf>
    <xf numFmtId="0" fontId="8" fillId="7" borderId="2" xfId="1" applyFont="1" applyFill="1" applyBorder="1" applyAlignment="1">
      <alignment vertical="top" wrapText="1"/>
    </xf>
    <xf numFmtId="4" fontId="1" fillId="7" borderId="2" xfId="1" applyNumberFormat="1" applyFill="1" applyBorder="1" applyAlignment="1">
      <alignment horizontal="right" vertical="top"/>
    </xf>
    <xf numFmtId="4" fontId="2" fillId="7" borderId="2" xfId="0" applyNumberFormat="1" applyFont="1" applyFill="1" applyBorder="1" applyAlignment="1">
      <alignment horizontal="right" vertical="center"/>
    </xf>
    <xf numFmtId="0" fontId="12" fillId="8" borderId="37" xfId="0" applyFont="1" applyFill="1" applyBorder="1" applyAlignment="1">
      <alignment horizontal="center" vertical="center" wrapText="1"/>
    </xf>
    <xf numFmtId="0" fontId="12" fillId="8" borderId="37" xfId="0" applyFont="1" applyFill="1" applyBorder="1" applyAlignment="1">
      <alignment vertical="center" wrapText="1"/>
    </xf>
    <xf numFmtId="164" fontId="7" fillId="9" borderId="0" xfId="0" applyNumberFormat="1" applyFont="1" applyFill="1" applyAlignment="1">
      <alignment horizontal="right" vertical="center"/>
    </xf>
    <xf numFmtId="0" fontId="1" fillId="0" borderId="1" xfId="1" applyBorder="1" applyAlignment="1">
      <alignment vertical="top" wrapText="1"/>
    </xf>
    <xf numFmtId="166" fontId="1" fillId="0" borderId="1" xfId="1" applyNumberFormat="1" applyBorder="1" applyAlignment="1">
      <alignment horizontal="right" vertical="top"/>
    </xf>
    <xf numFmtId="40" fontId="1" fillId="0" borderId="1" xfId="1" applyNumberFormat="1" applyBorder="1" applyAlignment="1">
      <alignment horizontal="right" vertical="top"/>
    </xf>
    <xf numFmtId="2" fontId="13" fillId="0" borderId="1" xfId="1" applyNumberFormat="1" applyFont="1" applyBorder="1" applyAlignment="1">
      <alignment horizontal="right" vertical="top" wrapText="1"/>
    </xf>
    <xf numFmtId="4" fontId="13" fillId="0" borderId="1" xfId="1" applyNumberFormat="1" applyFont="1" applyBorder="1" applyAlignment="1">
      <alignment horizontal="right" vertical="top" wrapText="1"/>
    </xf>
    <xf numFmtId="0" fontId="14" fillId="4" borderId="1" xfId="3" applyFont="1" applyFill="1" applyBorder="1" applyAlignment="1">
      <alignment vertical="top"/>
    </xf>
    <xf numFmtId="2" fontId="1" fillId="0" borderId="1" xfId="3" applyNumberFormat="1" applyBorder="1" applyAlignment="1">
      <alignment horizontal="right" vertical="top"/>
    </xf>
    <xf numFmtId="2" fontId="1" fillId="0" borderId="1" xfId="3" applyNumberFormat="1" applyBorder="1" applyAlignment="1">
      <alignment horizontal="right" vertical="top" wrapText="1"/>
    </xf>
    <xf numFmtId="0" fontId="14" fillId="4" borderId="1" xfId="3" applyFont="1" applyFill="1" applyBorder="1" applyAlignment="1">
      <alignment vertical="top" wrapText="1"/>
    </xf>
    <xf numFmtId="0" fontId="1" fillId="0" borderId="1" xfId="1" applyBorder="1" applyAlignment="1">
      <alignment vertical="top" wrapText="1" indent="4"/>
    </xf>
    <xf numFmtId="4" fontId="1" fillId="0" borderId="1" xfId="1" applyNumberFormat="1" applyBorder="1" applyAlignment="1">
      <alignment horizontal="right" vertical="top"/>
    </xf>
    <xf numFmtId="2" fontId="1" fillId="0" borderId="1" xfId="1" applyNumberFormat="1" applyBorder="1" applyAlignment="1">
      <alignment horizontal="right" vertical="top"/>
    </xf>
    <xf numFmtId="0" fontId="1" fillId="0" borderId="1" xfId="1" applyBorder="1" applyAlignment="1">
      <alignment horizontal="right" vertical="top"/>
    </xf>
    <xf numFmtId="0" fontId="13" fillId="0" borderId="1" xfId="1" applyFont="1" applyBorder="1" applyAlignment="1">
      <alignment vertical="top" wrapText="1"/>
    </xf>
    <xf numFmtId="0" fontId="0" fillId="0" borderId="44" xfId="0" applyBorder="1" applyAlignment="1">
      <alignment horizontal="center"/>
    </xf>
    <xf numFmtId="0" fontId="0" fillId="10" borderId="2" xfId="0" applyFill="1" applyBorder="1" applyAlignment="1">
      <alignment horizontal="center"/>
    </xf>
    <xf numFmtId="0" fontId="5" fillId="9" borderId="2" xfId="1" applyFont="1" applyFill="1" applyBorder="1" applyAlignment="1" applyProtection="1">
      <alignment vertical="center" wrapText="1"/>
      <protection locked="0"/>
    </xf>
    <xf numFmtId="0" fontId="5" fillId="2" borderId="2" xfId="1" applyFont="1" applyFill="1" applyBorder="1" applyAlignment="1" applyProtection="1">
      <alignment vertical="center" wrapText="1"/>
      <protection locked="0"/>
    </xf>
    <xf numFmtId="0" fontId="0" fillId="9" borderId="2" xfId="0" applyFill="1" applyBorder="1" applyAlignment="1">
      <alignment horizontal="center"/>
    </xf>
    <xf numFmtId="0" fontId="5" fillId="10" borderId="2" xfId="1" applyFont="1" applyFill="1" applyBorder="1" applyAlignment="1" applyProtection="1">
      <alignment vertical="center" wrapText="1"/>
      <protection locked="0"/>
    </xf>
    <xf numFmtId="0" fontId="15" fillId="0" borderId="2" xfId="0" applyFont="1" applyBorder="1"/>
    <xf numFmtId="4" fontId="15" fillId="9" borderId="2" xfId="0" applyNumberFormat="1" applyFont="1" applyFill="1" applyBorder="1"/>
    <xf numFmtId="4" fontId="15" fillId="0" borderId="2" xfId="0" applyNumberFormat="1" applyFont="1" applyBorder="1"/>
    <xf numFmtId="2" fontId="15" fillId="0" borderId="2" xfId="0" applyNumberFormat="1" applyFont="1" applyBorder="1"/>
    <xf numFmtId="165" fontId="15" fillId="0" borderId="2" xfId="0" applyNumberFormat="1" applyFont="1" applyBorder="1"/>
    <xf numFmtId="0" fontId="16" fillId="0" borderId="2" xfId="0" applyFont="1" applyBorder="1"/>
    <xf numFmtId="4" fontId="15" fillId="10" borderId="2" xfId="0" applyNumberFormat="1" applyFont="1" applyFill="1" applyBorder="1"/>
    <xf numFmtId="1" fontId="15" fillId="9" borderId="2" xfId="0" applyNumberFormat="1" applyFont="1" applyFill="1" applyBorder="1"/>
    <xf numFmtId="0" fontId="12" fillId="8" borderId="38" xfId="0" applyFont="1" applyFill="1" applyBorder="1" applyAlignment="1">
      <alignment horizontal="center" vertical="center" wrapText="1"/>
    </xf>
    <xf numFmtId="0" fontId="12" fillId="8" borderId="39" xfId="0" applyFont="1" applyFill="1" applyBorder="1" applyAlignment="1">
      <alignment horizontal="center" vertical="center" wrapText="1"/>
    </xf>
    <xf numFmtId="0" fontId="12" fillId="8" borderId="40" xfId="0" applyFont="1" applyFill="1" applyBorder="1" applyAlignment="1">
      <alignment horizontal="center" vertical="center" wrapText="1"/>
    </xf>
    <xf numFmtId="0" fontId="12" fillId="8" borderId="41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 applyProtection="1">
      <alignment horizontal="center" vertical="center" wrapText="1"/>
      <protection locked="0"/>
    </xf>
    <xf numFmtId="0" fontId="7" fillId="3" borderId="7" xfId="0" applyFont="1" applyFill="1" applyBorder="1" applyAlignment="1" applyProtection="1">
      <alignment horizontal="center" vertical="center" wrapText="1"/>
      <protection locked="0"/>
    </xf>
    <xf numFmtId="0" fontId="7" fillId="3" borderId="13" xfId="0" applyFont="1" applyFill="1" applyBorder="1" applyAlignment="1" applyProtection="1">
      <alignment horizontal="left" vertical="center"/>
      <protection locked="0"/>
    </xf>
    <xf numFmtId="0" fontId="7" fillId="3" borderId="14" xfId="0" applyFont="1" applyFill="1" applyBorder="1" applyAlignment="1" applyProtection="1">
      <alignment horizontal="left" vertical="center"/>
      <protection locked="0"/>
    </xf>
    <xf numFmtId="0" fontId="4" fillId="2" borderId="11" xfId="1" applyFont="1" applyFill="1" applyBorder="1" applyAlignment="1" applyProtection="1">
      <alignment horizontal="center" vertical="center" wrapText="1"/>
      <protection locked="0"/>
    </xf>
    <xf numFmtId="0" fontId="7" fillId="3" borderId="27" xfId="0" applyFont="1" applyFill="1" applyBorder="1" applyAlignment="1" applyProtection="1">
      <alignment horizontal="center" vertical="center" wrapText="1"/>
      <protection locked="0"/>
    </xf>
    <xf numFmtId="0" fontId="7" fillId="3" borderId="11" xfId="0" applyFont="1" applyFill="1" applyBorder="1" applyAlignment="1" applyProtection="1">
      <alignment horizontal="center" vertical="center" wrapText="1"/>
      <protection locked="0"/>
    </xf>
    <xf numFmtId="0" fontId="7" fillId="3" borderId="28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7" borderId="2" xfId="0" applyFill="1" applyBorder="1" applyAlignment="1" applyProtection="1">
      <alignment horizontal="center" vertical="center"/>
      <protection locked="0"/>
    </xf>
    <xf numFmtId="0" fontId="7" fillId="3" borderId="19" xfId="0" applyFont="1" applyFill="1" applyBorder="1" applyAlignment="1" applyProtection="1">
      <alignment horizontal="left" vertical="center" wrapText="1"/>
      <protection locked="0"/>
    </xf>
    <xf numFmtId="0" fontId="7" fillId="3" borderId="20" xfId="0" applyFont="1" applyFill="1" applyBorder="1" applyAlignment="1" applyProtection="1">
      <alignment horizontal="left" vertical="center" wrapText="1"/>
      <protection locked="0"/>
    </xf>
    <xf numFmtId="0" fontId="7" fillId="3" borderId="21" xfId="0" applyFont="1" applyFill="1" applyBorder="1" applyAlignment="1" applyProtection="1">
      <alignment horizontal="left" vertical="center" wrapText="1"/>
      <protection locked="0"/>
    </xf>
    <xf numFmtId="0" fontId="7" fillId="3" borderId="22" xfId="0" applyFont="1" applyFill="1" applyBorder="1" applyAlignment="1" applyProtection="1">
      <alignment horizontal="left" vertical="center" wrapText="1"/>
      <protection locked="0"/>
    </xf>
    <xf numFmtId="0" fontId="7" fillId="3" borderId="23" xfId="0" applyFont="1" applyFill="1" applyBorder="1" applyAlignment="1" applyProtection="1">
      <alignment horizontal="left" vertical="center" wrapText="1"/>
      <protection locked="0"/>
    </xf>
    <xf numFmtId="0" fontId="7" fillId="3" borderId="24" xfId="0" applyFont="1" applyFill="1" applyBorder="1" applyAlignment="1" applyProtection="1">
      <alignment horizontal="left" vertical="center" wrapText="1"/>
      <protection locked="0"/>
    </xf>
    <xf numFmtId="0" fontId="7" fillId="6" borderId="10" xfId="0" applyFont="1" applyFill="1" applyBorder="1" applyAlignment="1" applyProtection="1">
      <alignment horizontal="center" vertical="center" wrapText="1"/>
      <protection locked="0"/>
    </xf>
    <xf numFmtId="0" fontId="7" fillId="6" borderId="30" xfId="0" applyFont="1" applyFill="1" applyBorder="1" applyAlignment="1" applyProtection="1">
      <alignment horizontal="center" vertical="center" wrapText="1"/>
      <protection locked="0"/>
    </xf>
    <xf numFmtId="0" fontId="7" fillId="5" borderId="27" xfId="0" applyFont="1" applyFill="1" applyBorder="1" applyAlignment="1" applyProtection="1">
      <alignment horizontal="center" vertical="center" wrapText="1"/>
      <protection locked="0"/>
    </xf>
    <xf numFmtId="0" fontId="7" fillId="5" borderId="28" xfId="0" applyFont="1" applyFill="1" applyBorder="1" applyAlignment="1" applyProtection="1">
      <alignment horizontal="center" vertical="center" wrapText="1"/>
      <protection locked="0"/>
    </xf>
    <xf numFmtId="0" fontId="3" fillId="2" borderId="42" xfId="2" applyFont="1" applyFill="1" applyBorder="1" applyAlignment="1" applyProtection="1">
      <alignment horizontal="center" vertical="center" wrapText="1"/>
      <protection locked="0"/>
    </xf>
    <xf numFmtId="0" fontId="3" fillId="2" borderId="0" xfId="2" applyFont="1" applyFill="1" applyAlignment="1" applyProtection="1">
      <alignment horizontal="center" vertical="center" wrapText="1"/>
      <protection locked="0"/>
    </xf>
    <xf numFmtId="0" fontId="3" fillId="2" borderId="43" xfId="2" applyFont="1" applyFill="1" applyBorder="1" applyAlignment="1" applyProtection="1">
      <alignment horizontal="center" vertical="center" wrapText="1"/>
      <protection locked="0"/>
    </xf>
    <xf numFmtId="0" fontId="5" fillId="2" borderId="2" xfId="1" applyFont="1" applyFill="1" applyBorder="1" applyAlignment="1" applyProtection="1">
      <alignment horizontal="center" vertical="center" wrapText="1"/>
      <protection locked="0"/>
    </xf>
    <xf numFmtId="0" fontId="5" fillId="9" borderId="2" xfId="1" applyFont="1" applyFill="1" applyBorder="1" applyAlignment="1" applyProtection="1">
      <alignment horizontal="center" vertical="center" wrapText="1"/>
      <protection locked="0"/>
    </xf>
    <xf numFmtId="0" fontId="5" fillId="10" borderId="2" xfId="1" applyFont="1" applyFill="1" applyBorder="1" applyAlignment="1" applyProtection="1">
      <alignment horizontal="center" vertical="center" wrapText="1"/>
      <protection locked="0"/>
    </xf>
    <xf numFmtId="0" fontId="0" fillId="0" borderId="44" xfId="0" applyBorder="1" applyAlignment="1">
      <alignment horizontal="right"/>
    </xf>
    <xf numFmtId="0" fontId="0" fillId="10" borderId="2" xfId="0" applyFill="1" applyBorder="1" applyAlignment="1">
      <alignment horizontal="center"/>
    </xf>
    <xf numFmtId="0" fontId="0" fillId="10" borderId="2" xfId="0" applyFill="1" applyBorder="1" applyAlignment="1">
      <alignment horizontal="center" wrapText="1"/>
    </xf>
  </cellXfs>
  <cellStyles count="4">
    <cellStyle name="Обычный" xfId="0" builtinId="0"/>
    <cellStyle name="Обычный_Данные для расчета ПДЗ" xfId="3" xr:uid="{00000000-0005-0000-0000-000001000000}"/>
    <cellStyle name="Обычный_Расчет" xfId="2" xr:uid="{00000000-0005-0000-0000-000002000000}"/>
    <cellStyle name="Обычный_Расчет прибыли" xfId="1" xr:uid="{00000000-0005-0000-0000-000003000000}"/>
  </cellStyles>
  <dxfs count="31">
    <dxf>
      <font>
        <b/>
        <i val="0"/>
        <color rgb="FFC00000"/>
      </font>
    </dxf>
    <dxf>
      <font>
        <color rgb="FFFF0000"/>
      </font>
    </dxf>
    <dxf>
      <font>
        <b/>
        <i val="0"/>
        <u val="none"/>
        <color rgb="FFFF0000"/>
      </font>
    </dxf>
    <dxf>
      <font>
        <b/>
        <i val="0"/>
        <u val="none"/>
        <color rgb="FF002060"/>
      </font>
    </dxf>
    <dxf>
      <font>
        <b/>
        <i val="0"/>
        <color rgb="FFC00000"/>
      </font>
    </dxf>
    <dxf>
      <font>
        <color rgb="FFFF0000"/>
      </font>
    </dxf>
    <dxf>
      <font>
        <b/>
        <i val="0"/>
        <color rgb="FFC00000"/>
      </font>
    </dxf>
    <dxf>
      <font>
        <b/>
        <i val="0"/>
        <color rgb="FF7030A0"/>
      </font>
    </dxf>
    <dxf>
      <font>
        <b/>
        <i val="0"/>
        <color rgb="FF002060"/>
      </font>
    </dxf>
    <dxf>
      <font>
        <b/>
        <i val="0"/>
        <color rgb="FF7030A0"/>
      </font>
    </dxf>
    <dxf>
      <font>
        <b/>
        <i val="0"/>
        <color rgb="FF002060"/>
      </font>
    </dxf>
    <dxf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/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  <protection locked="1" hidden="0"/>
    </dxf>
    <dxf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 outline="0">
        <left style="thin">
          <color indexed="60"/>
        </left>
        <right style="thin">
          <color indexed="60"/>
        </right>
        <top style="thin">
          <color indexed="60"/>
        </top>
        <bottom style="thin">
          <color indexed="60"/>
        </bottom>
      </border>
      <protection locked="1" hidden="0"/>
    </dxf>
    <dxf>
      <numFmt numFmtId="0" formatCode="General"/>
      <protection locked="0" hidden="0"/>
    </dxf>
    <dxf>
      <numFmt numFmtId="0" formatCode="General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scheme val="none"/>
      </font>
      <numFmt numFmtId="0" formatCode="General"/>
      <fill>
        <patternFill patternType="solid">
          <fgColor indexed="64"/>
          <bgColor indexed="51"/>
        </patternFill>
      </fill>
      <alignment horizontal="general" vertical="top" textRotation="0" wrapText="1" indent="0" justifyLastLine="0" shrinkToFit="0" readingOrder="0"/>
      <border diagonalUp="0" diagonalDown="0">
        <left style="thin">
          <color indexed="60"/>
        </left>
        <right style="thin">
          <color indexed="60"/>
        </right>
        <top/>
        <bottom/>
      </border>
      <protection locked="0" hidden="0"/>
    </dxf>
  </dxfs>
  <tableStyles count="0" defaultTableStyle="TableStyleMedium2" defaultPivotStyle="PivotStyleLight16"/>
  <colors>
    <mruColors>
      <color rgb="FFCCFF66"/>
      <color rgb="FFFFFF99"/>
      <color rgb="FFFF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Таблица2" displayName="Таблица2" ref="B2:J620" headerRowCount="0" headerRowDxfId="30" dataDxfId="29" totalsRowDxfId="28">
  <tableColumns count="9">
    <tableColumn id="1" xr3:uid="{00000000-0010-0000-0000-000001000000}" name="Столбец1" totalsRowLabel="Итог" headerRowDxfId="27" dataDxfId="26"/>
    <tableColumn id="2" xr3:uid="{00000000-0010-0000-0000-000002000000}" name="Столбец2" headerRowDxfId="25" dataDxfId="24"/>
    <tableColumn id="3" xr3:uid="{00000000-0010-0000-0000-000003000000}" name="Столбец3" headerRowDxfId="23" dataDxfId="22"/>
    <tableColumn id="4" xr3:uid="{00000000-0010-0000-0000-000004000000}" name="Столбец4" headerRowDxfId="21" dataDxfId="20"/>
    <tableColumn id="5" xr3:uid="{00000000-0010-0000-0000-000005000000}" name="Столбец5" headerRowDxfId="19" dataDxfId="18"/>
    <tableColumn id="6" xr3:uid="{00000000-0010-0000-0000-000006000000}" name="Столбец6" headerRowDxfId="17" dataDxfId="16"/>
    <tableColumn id="7" xr3:uid="{00000000-0010-0000-0000-000007000000}" name="Столбец7" headerRowDxfId="15" dataDxfId="14"/>
    <tableColumn id="8" xr3:uid="{00000000-0010-0000-0000-000008000000}" name="Столбец8" headerRowDxfId="13" dataDxfId="12"/>
    <tableColumn id="9" xr3:uid="{00000000-0010-0000-0000-000009000000}" name="Столбец9" totalsRowFunction="count" dataDxfId="11">
      <calculatedColumnFormula>IF(E6=0,"Ошибка",IF(H6=0,F6-E6,"Нет данных"))</calculatedColumnFormula>
    </tableColumn>
  </tableColumns>
  <tableStyleInfo name="TableStyleMedium2" showFirstColumn="0" showLastColumn="0" showRowStripes="0" showColumnStripes="0"/>
</table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AI221"/>
  <sheetViews>
    <sheetView topLeftCell="A14" zoomScale="80" zoomScaleNormal="80" workbookViewId="0">
      <selection activeCell="C29" sqref="C29"/>
    </sheetView>
  </sheetViews>
  <sheetFormatPr defaultColWidth="8.85546875" defaultRowHeight="15"/>
  <cols>
    <col min="1" max="1" width="0.42578125" style="1" customWidth="1"/>
    <col min="2" max="2" width="30" style="1" customWidth="1"/>
    <col min="3" max="3" width="9.85546875" style="1" customWidth="1"/>
    <col min="4" max="4" width="30.140625" style="5" customWidth="1"/>
    <col min="5" max="5" width="12.140625" style="5" customWidth="1"/>
    <col min="6" max="6" width="7.7109375" style="5" customWidth="1"/>
    <col min="7" max="7" width="12.140625" style="5" customWidth="1"/>
    <col min="8" max="8" width="16.5703125" style="5" customWidth="1"/>
    <col min="9" max="9" width="9.5703125" style="4" customWidth="1"/>
    <col min="10" max="10" width="7.42578125" style="6" customWidth="1"/>
    <col min="11" max="11" width="10.7109375" style="5" bestFit="1" customWidth="1"/>
    <col min="12" max="12" width="11" style="7" customWidth="1"/>
    <col min="13" max="13" width="9.28515625" style="5" customWidth="1"/>
    <col min="14" max="14" width="13.42578125" style="1" customWidth="1"/>
    <col min="15" max="15" width="21.7109375" style="1" customWidth="1"/>
    <col min="16" max="16" width="13.5703125" style="1" customWidth="1"/>
    <col min="17" max="17" width="16.5703125" style="4" customWidth="1"/>
    <col min="18" max="18" width="17.42578125" style="4" customWidth="1"/>
    <col min="19" max="19" width="63.85546875" style="4" hidden="1" customWidth="1"/>
    <col min="20" max="20" width="11.7109375" style="1" hidden="1" customWidth="1"/>
    <col min="21" max="21" width="17.140625" style="1" hidden="1" customWidth="1"/>
    <col min="22" max="23" width="22.140625" style="1" hidden="1" customWidth="1"/>
    <col min="24" max="24" width="17.140625" style="1" hidden="1" customWidth="1"/>
    <col min="25" max="25" width="23.7109375" style="1" hidden="1" customWidth="1"/>
    <col min="26" max="26" width="8.85546875" style="1"/>
    <col min="27" max="27" width="20.42578125" style="1" customWidth="1"/>
    <col min="28" max="31" width="9.42578125" style="1" customWidth="1"/>
    <col min="32" max="16384" width="8.85546875" style="1"/>
  </cols>
  <sheetData>
    <row r="1" spans="2:35" ht="15.75" thickBot="1"/>
    <row r="2" spans="2:35" s="13" customFormat="1" ht="12.75">
      <c r="D2" s="9"/>
      <c r="E2" s="9"/>
      <c r="F2" s="9"/>
      <c r="G2" s="9"/>
      <c r="H2" s="111" t="s">
        <v>17</v>
      </c>
      <c r="I2" s="112"/>
      <c r="J2" s="112"/>
      <c r="K2" s="112"/>
      <c r="L2" s="10">
        <v>3</v>
      </c>
      <c r="M2" s="9"/>
      <c r="N2" s="119" t="s">
        <v>21</v>
      </c>
      <c r="O2" s="120"/>
      <c r="P2" s="121"/>
      <c r="Q2" s="12">
        <v>0</v>
      </c>
      <c r="R2" s="28"/>
      <c r="S2" s="28"/>
    </row>
    <row r="3" spans="2:35" s="13" customFormat="1" ht="13.5" thickBot="1">
      <c r="D3" s="9"/>
      <c r="E3" s="9"/>
      <c r="F3" s="9"/>
      <c r="G3" s="9"/>
      <c r="H3" s="14" t="s">
        <v>18</v>
      </c>
      <c r="I3" s="15"/>
      <c r="J3" s="16"/>
      <c r="K3" s="17"/>
      <c r="L3" s="11">
        <v>0.05</v>
      </c>
      <c r="M3" s="9"/>
      <c r="N3" s="122" t="s">
        <v>20</v>
      </c>
      <c r="O3" s="123"/>
      <c r="P3" s="124"/>
      <c r="Q3" s="18">
        <v>0.6</v>
      </c>
      <c r="R3" s="28"/>
      <c r="S3" s="28"/>
      <c r="AA3" s="117" t="s">
        <v>53</v>
      </c>
      <c r="AB3" s="117"/>
      <c r="AC3" s="117"/>
      <c r="AD3" s="117"/>
      <c r="AE3" s="117"/>
      <c r="AF3" s="117"/>
      <c r="AG3" s="117"/>
      <c r="AH3" s="117"/>
      <c r="AI3" s="117"/>
    </row>
    <row r="4" spans="2:35" ht="15.75" thickBot="1">
      <c r="U4" s="13"/>
      <c r="AA4" s="117"/>
      <c r="AB4" s="117"/>
      <c r="AC4" s="117"/>
      <c r="AD4" s="117"/>
      <c r="AE4" s="117"/>
      <c r="AF4" s="117"/>
      <c r="AG4" s="117"/>
      <c r="AH4" s="117"/>
      <c r="AI4" s="117"/>
    </row>
    <row r="5" spans="2:35" s="6" customFormat="1" ht="37.5" customHeight="1" thickTop="1">
      <c r="B5" s="109" t="s">
        <v>4</v>
      </c>
      <c r="C5" s="110"/>
      <c r="D5" s="114" t="s">
        <v>48</v>
      </c>
      <c r="E5" s="115"/>
      <c r="F5" s="115"/>
      <c r="G5" s="115"/>
      <c r="H5" s="115"/>
      <c r="I5" s="115"/>
      <c r="J5" s="115"/>
      <c r="K5" s="116"/>
      <c r="L5" s="113" t="s">
        <v>28</v>
      </c>
      <c r="M5" s="113"/>
      <c r="N5" s="127" t="s">
        <v>26</v>
      </c>
      <c r="O5" s="128"/>
      <c r="P5" s="125" t="s">
        <v>27</v>
      </c>
      <c r="Q5" s="126"/>
      <c r="R5" s="29"/>
      <c r="S5" s="118" t="s">
        <v>38</v>
      </c>
      <c r="T5" s="118"/>
      <c r="U5" s="118"/>
      <c r="V5" s="118"/>
      <c r="W5" s="118"/>
      <c r="X5" s="118"/>
      <c r="Y5" s="118"/>
    </row>
    <row r="6" spans="2:35" s="6" customFormat="1" ht="72">
      <c r="B6" s="8" t="s">
        <v>52</v>
      </c>
      <c r="C6" s="3" t="s">
        <v>5</v>
      </c>
      <c r="D6" s="55" t="s">
        <v>1</v>
      </c>
      <c r="E6" s="2" t="s">
        <v>29</v>
      </c>
      <c r="F6" s="2" t="s">
        <v>39</v>
      </c>
      <c r="G6" s="2" t="s">
        <v>30</v>
      </c>
      <c r="H6" s="2" t="s">
        <v>3</v>
      </c>
      <c r="I6" s="2" t="s">
        <v>2</v>
      </c>
      <c r="J6" s="2" t="s">
        <v>15</v>
      </c>
      <c r="K6" s="44" t="s">
        <v>0</v>
      </c>
      <c r="L6" s="51" t="s">
        <v>25</v>
      </c>
      <c r="M6" s="19" t="s">
        <v>16</v>
      </c>
      <c r="N6" s="20" t="s">
        <v>22</v>
      </c>
      <c r="O6" s="21" t="s">
        <v>37</v>
      </c>
      <c r="P6" s="22" t="s">
        <v>23</v>
      </c>
      <c r="Q6" s="45" t="s">
        <v>24</v>
      </c>
      <c r="R6" s="29"/>
      <c r="S6" s="67" t="s">
        <v>34</v>
      </c>
      <c r="T6" s="68" t="s">
        <v>35</v>
      </c>
      <c r="U6" s="43" t="s">
        <v>31</v>
      </c>
      <c r="V6" s="43" t="s">
        <v>19</v>
      </c>
      <c r="W6" s="69" t="s">
        <v>36</v>
      </c>
      <c r="X6" s="69" t="s">
        <v>32</v>
      </c>
      <c r="Y6" s="70" t="s">
        <v>33</v>
      </c>
      <c r="AA6" s="105" t="s">
        <v>40</v>
      </c>
      <c r="AB6" s="107" t="s">
        <v>45</v>
      </c>
      <c r="AC6" s="108"/>
      <c r="AD6" s="107" t="s">
        <v>46</v>
      </c>
      <c r="AE6" s="108"/>
    </row>
    <row r="7" spans="2:35" s="5" customFormat="1" ht="33.75">
      <c r="B7" s="77" t="s">
        <v>640</v>
      </c>
      <c r="C7" s="79">
        <v>30000</v>
      </c>
      <c r="D7" s="86" t="s">
        <v>371</v>
      </c>
      <c r="E7" s="87">
        <v>8977.5</v>
      </c>
      <c r="F7" s="90"/>
      <c r="G7" s="90"/>
      <c r="H7" s="77" t="s">
        <v>49</v>
      </c>
      <c r="I7" s="90"/>
      <c r="J7" s="77" t="s">
        <v>51</v>
      </c>
      <c r="K7" s="79">
        <v>-47113.35</v>
      </c>
      <c r="L7" s="52"/>
      <c r="M7" s="26">
        <f t="array" ref="M7">MAX(IF(Таблица2[Столбец2]='Расчет прибыли'!D7,Таблица2[Столбец9]))</f>
        <v>19</v>
      </c>
      <c r="N7" s="63">
        <f t="shared" ref="N7:N40" si="0">IF(M7&gt;$L$2,IF((U7-(U7*$L$3*(M7-$L$2)))&lt;0,0,U7-(U7*$L$3*(M7-$L$2))),U7)</f>
        <v>1795.5</v>
      </c>
      <c r="O7" s="64">
        <f t="shared" ref="O7:O40" si="1">IF(AND(F7&gt;0,G7&gt;0,G7-X7&gt;=0),0,Y7)</f>
        <v>5552.2249999999985</v>
      </c>
      <c r="P7" s="61">
        <f t="shared" ref="P7:P40" si="2">N7*$Q$3</f>
        <v>1077.3</v>
      </c>
      <c r="Q7" s="46">
        <f t="shared" ref="Q7:Q40" si="3">IF(ISNUMBER(O7),IF(O7&lt;0,"УБЫТОК = "&amp;ROUND(O7,2),O7*$Q$2),"Нет данных")</f>
        <v>0</v>
      </c>
      <c r="R7" s="30"/>
      <c r="S7" s="71" t="str">
        <f t="shared" ref="S7:S40" si="4">B7</f>
        <v>Заказ клиента 0М00-000020 от 29.02.2024 10:58:01</v>
      </c>
      <c r="T7" s="72">
        <f>SUMIF($B$7:$B$220,S7,$C$7:$C$220)</f>
        <v>30000</v>
      </c>
      <c r="U7" s="36">
        <f t="shared" ref="U7:U40" si="5">IF(F7&gt;0,F7*E7,E7)</f>
        <v>8977.5</v>
      </c>
      <c r="V7" s="73">
        <f>IF(J7="EUR",IF(L7=0,"Укажите курс ЕВРО",(IF(H7="Самовывоз",L7*K7/(-1.2)-I7,IF(IFERROR(VLOOKUP(D7,$S$7:$T$220,2,0),),(L7*K7/(-1.2)-I7-VLOOKUP(D7,$S$7:$T$220,2,0)),"Доставка не разнесена")))),IF(J7="USD",IF(L7=0,"Укажите курс Доллара",(IF(H7="Самовывоз",L7*K7/(-1.2)-I7,IF(IFERROR(VLOOKUP(D7,$S$7:$T$220,2,0),),(L7*K7/(-1.2)-I7-VLOOKUP(D7,$S$7:$T$220,2,0)),"Доставка не разнесена")))),IF(H7="Самовывоз",K7/(-1.2)-I7,IF(IFERROR(VLOOKUP(D7,$S$7:$T$220,2,0),),(K7/(-1.2)-I7-VLOOKUP(D7,$S$7:$T$220,2,0)),"Доставка не разнесена"))))</f>
        <v>27761.125</v>
      </c>
      <c r="W7" s="73">
        <f>IF(J7="EUR",IF(L7=0,"Укажите курс ЕВРО",(IF(H7="Самовывоз",IF(M7&gt;$L$2,IF((L7*K7/(-1.2)-I7)&lt;0,(L7*K7/(-1.2)-I7),IF(((L7*K7/(-1.2)-I7)-((L7*K7/(-1.2)-I7)*$L$3*(M7-$L$2)))&lt;0,0,((L7*K7/(-1.2)-I7)-((L7*K7/(-1.2)-I7)*$L$3*(M7-$L$2))))),(L7*K7/(-1.2)-I7)),IF(IFERROR(VLOOKUP(D7,$S$7:$T$220,2,0),),IF(M7&gt;$L$2,IF(((L7*K7/(-1.2)-I7-VLOOKUP(D7,$S$7:$T$220,2,0)))&lt;0,V7,IF((((L7*K7/(-1.2)-I7-VLOOKUP(D7,$S$7:$T$220,2,0)))-(((L7*K7/(-1.2)-I7-VLOOKUP(D7,$S$7:$T$220,2,0)))*$L$3*(M7-$L$2)))&lt;0,0,(((L7*K7/(-1.2)-I7-VLOOKUP(D7,$S$7:$T$220,2,0)))-(((L7*K7/(-1.2)-I7-VLOOKUP(D7,$S$7:$T$220,2,0)))*$L$3*(M7-$L$2))))),((L7*K7/(-1.2)-I7-VLOOKUP(D7,$S$7:$T$220,2,0)))),"Доставка не разнесена")))),IF(J7="USD",IF(L7=0,"Укажите курс Доллара",(IF(H7="Самовывоз",IF(M7&gt;$L$2,IF((L7*K7/(-1.2)-I7)&lt;0,(L7*K7/(-1.2)-I7),IF(((L7*K7/(-1.2)-I7)-((L7*K7/(-1.2)-I7)*$L$3*(M7-$L$2)))&lt;0,0,((L7*K7/(-1.2)-I7)-((L7*K7/(-1.2)-I7)*$L$3*(M7-$L$2))))),(L7*K7/(-1.2)-I7)),IF(IFERROR(VLOOKUP(D7,$S$7:$T$220,2,0),),IF(M7&gt;$L$2,IF(((L7*K7/(-1.2)-I7-VLOOKUP(D7,$S$7:$T$220,2,0)))&lt;0,V7,IF((((L7*K7/(-1.2)-I7-VLOOKUP(D7,$S$7:$T$220,2,0)))-(((L7*K7/(-1.2)-I7-VLOOKUP(D7,$S$7:$T$220,2,0)))*$L$3*(M7-$L$2)))&lt;0,0,(((L7*K7/(-1.2)-I7-VLOOKUP(D7,$S$7:$T$220,2,0)))-(((L7*K7/(-1.2)-I7-VLOOKUP(D7,$S$7:$T$220,2,0)))*$L$3*(M7-$L$2))))),((L7*K7/(-1.2)-I7-VLOOKUP(D7,$S$7:$T$220,2,0)))),"Доставка не разнесена")))),IF(H7="Самовывоз",IF(M7&gt;$L$2,IF((K7/(-1.2)-I7)&lt;0,(K7/(-1.2)-I7),IF(((K7/(-1.2)-I7)-((K7/(-1.2)-I7)*$L$3*(M7-$L$2)))&lt;0,0,((K7/(-1.2)-I7)-((K7/(-1.2)-I7)*$L$3*(M7-$L$2))))),(K7/(-1.2)-I7)),IF(IFERROR(VLOOKUP(D7,$S$7:$T$220,2,0),),IF(M7&gt;$L$2,IF(((K7/(-1.2)-I7-VLOOKUP(D7,$S$7:$T$220,2,0)))&lt;0,V7,IF((((K7/(-1.2)-I7-VLOOKUP(D7,$S$7:$T$220,2,0)))-(((K7/(-1.2)-I7-VLOOKUP(D7,$S$7:$T$220,2,0)))*$L$3*(M7-$L$2)))&lt;0,0,(((K7/(-1.2)-I7-VLOOKUP(D7,$S$7:$T$220,2,0)))-(((K7/(-1.2)-I7-VLOOKUP(D7,$S$7:$T$220,2,0)))*$L$3*(M7-$L$2))))),((K7/(-1.2)-I7-VLOOKUP(D7,$S$7:$T$220,2,0)))),"Доставка не разнесена"))))</f>
        <v>5552.2249999999985</v>
      </c>
      <c r="X7" s="73">
        <f>IFERROR(VLOOKUP(D7,$S$7:$T$220,2,FALSE),0)</f>
        <v>11500</v>
      </c>
      <c r="Y7" s="73">
        <f t="shared" ref="Y7:Y40" si="6">IF(ISNUMBER(W7),(IF(AND(G7&gt;0,G7-X7&lt;0),G7-X7,W7)),W7)</f>
        <v>5552.2249999999985</v>
      </c>
      <c r="AA7" s="106"/>
      <c r="AB7" s="74" t="s">
        <v>41</v>
      </c>
      <c r="AC7" s="74" t="s">
        <v>42</v>
      </c>
      <c r="AD7" s="74" t="s">
        <v>41</v>
      </c>
      <c r="AE7" s="74" t="s">
        <v>42</v>
      </c>
    </row>
    <row r="8" spans="2:35" s="5" customFormat="1" ht="28.5">
      <c r="B8" s="77" t="s">
        <v>428</v>
      </c>
      <c r="C8" s="79">
        <v>8400</v>
      </c>
      <c r="D8" s="86" t="s">
        <v>372</v>
      </c>
      <c r="E8" s="89"/>
      <c r="F8" s="90"/>
      <c r="G8" s="90"/>
      <c r="H8" s="77" t="s">
        <v>50</v>
      </c>
      <c r="I8" s="90"/>
      <c r="J8" s="77" t="s">
        <v>51</v>
      </c>
      <c r="K8" s="79">
        <v>-17335.599999999999</v>
      </c>
      <c r="L8" s="52"/>
      <c r="M8" s="26">
        <f t="array" ref="M8">MAX(IF(Таблица2[Столбец2]='Расчет прибыли'!D8,Таблица2[Столбец9]))</f>
        <v>0</v>
      </c>
      <c r="N8" s="63">
        <f t="shared" si="0"/>
        <v>0</v>
      </c>
      <c r="O8" s="64">
        <f t="shared" si="1"/>
        <v>14446.333333333332</v>
      </c>
      <c r="P8" s="61">
        <f t="shared" si="2"/>
        <v>0</v>
      </c>
      <c r="Q8" s="46">
        <f t="shared" si="3"/>
        <v>0</v>
      </c>
      <c r="R8" s="30"/>
      <c r="S8" s="71" t="str">
        <f t="shared" si="4"/>
        <v>Заказ клиента 0Б00-000267 от 29.02.2024 13:03:15</v>
      </c>
      <c r="T8" s="72">
        <f t="shared" ref="T8:T71" si="7">SUMIF($B$7:$B$220,S8,$C$7:$C$220)</f>
        <v>8400</v>
      </c>
      <c r="U8" s="36">
        <f t="shared" si="5"/>
        <v>0</v>
      </c>
      <c r="V8" s="73">
        <f t="shared" ref="V8:V71" si="8">IF(J8="EUR",IF(L8=0,"Укажите курс ЕВРО",(IF(H8="Самовывоз",L8*K8/(-1.2)-I8,IF(IFERROR(VLOOKUP(D8,$S$7:$T$220,2,0),),(L8*K8/(-1.2)-I8-VLOOKUP(D8,$S$7:$T$220,2,0)),"Доставка не разнесена")))),IF(J8="USD",IF(L8=0,"Укажите курс Доллара",(IF(H8="Самовывоз",L8*K8/(-1.2)-I8,IF(IFERROR(VLOOKUP(D8,$S$7:$T$220,2,0),),(L8*K8/(-1.2)-I8-VLOOKUP(D8,$S$7:$T$220,2,0)),"Доставка не разнесена")))),IF(H8="Самовывоз",K8/(-1.2)-I8,IF(IFERROR(VLOOKUP(D8,$S$7:$T$220,2,0),),(K8/(-1.2)-I8-VLOOKUP(D8,$S$7:$T$220,2,0)),"Доставка не разнесена"))))</f>
        <v>14446.333333333332</v>
      </c>
      <c r="W8" s="73">
        <f t="shared" ref="W8:W71" si="9">IF(J8="EUR",IF(L8=0,"Укажите курс ЕВРО",(IF(H8="Самовывоз",IF(M8&gt;$L$2,IF((L8*K8/(-1.2)-I8)&lt;0,(L8*K8/(-1.2)-I8),IF(((L8*K8/(-1.2)-I8)-((L8*K8/(-1.2)-I8)*$L$3*(M8-$L$2)))&lt;0,0,((L8*K8/(-1.2)-I8)-((L8*K8/(-1.2)-I8)*$L$3*(M8-$L$2))))),(L8*K8/(-1.2)-I8)),IF(IFERROR(VLOOKUP(D8,$S$7:$T$220,2,0),),IF(M8&gt;$L$2,IF(((L8*K8/(-1.2)-I8-VLOOKUP(D8,$S$7:$T$220,2,0)))&lt;0,V8,IF((((L8*K8/(-1.2)-I8-VLOOKUP(D8,$S$7:$T$220,2,0)))-(((L8*K8/(-1.2)-I8-VLOOKUP(D8,$S$7:$T$220,2,0)))*$L$3*(M8-$L$2)))&lt;0,0,(((L8*K8/(-1.2)-I8-VLOOKUP(D8,$S$7:$T$220,2,0)))-(((L8*K8/(-1.2)-I8-VLOOKUP(D8,$S$7:$T$220,2,0)))*$L$3*(M8-$L$2))))),((L8*K8/(-1.2)-I8-VLOOKUP(D8,$S$7:$T$220,2,0)))),"Доставка не разнесена")))),IF(J8="USD",IF(L8=0,"Укажите курс Доллара",(IF(H8="Самовывоз",IF(M8&gt;$L$2,IF((L8*K8/(-1.2)-I8)&lt;0,(L8*K8/(-1.2)-I8),IF(((L8*K8/(-1.2)-I8)-((L8*K8/(-1.2)-I8)*$L$3*(M8-$L$2)))&lt;0,0,((L8*K8/(-1.2)-I8)-((L8*K8/(-1.2)-I8)*$L$3*(M8-$L$2))))),(L8*K8/(-1.2)-I8)),IF(IFERROR(VLOOKUP(D8,$S$7:$T$220,2,0),),IF(M8&gt;$L$2,IF(((L8*K8/(-1.2)-I8-VLOOKUP(D8,$S$7:$T$220,2,0)))&lt;0,V8,IF((((L8*K8/(-1.2)-I8-VLOOKUP(D8,$S$7:$T$220,2,0)))-(((L8*K8/(-1.2)-I8-VLOOKUP(D8,$S$7:$T$220,2,0)))*$L$3*(M8-$L$2)))&lt;0,0,(((L8*K8/(-1.2)-I8-VLOOKUP(D8,$S$7:$T$220,2,0)))-(((L8*K8/(-1.2)-I8-VLOOKUP(D8,$S$7:$T$220,2,0)))*$L$3*(M8-$L$2))))),((L8*K8/(-1.2)-I8-VLOOKUP(D8,$S$7:$T$220,2,0)))),"Доставка не разнесена")))),IF(H8="Самовывоз",IF(M8&gt;$L$2,IF((K8/(-1.2)-I8)&lt;0,(K8/(-1.2)-I8),IF(((K8/(-1.2)-I8)-((K8/(-1.2)-I8)*$L$3*(M8-$L$2)))&lt;0,0,((K8/(-1.2)-I8)-((K8/(-1.2)-I8)*$L$3*(M8-$L$2))))),(K8/(-1.2)-I8)),IF(IFERROR(VLOOKUP(D8,$S$7:$T$220,2,0),),IF(M8&gt;$L$2,IF(((K8/(-1.2)-I8-VLOOKUP(D8,$S$7:$T$220,2,0)))&lt;0,V8,IF((((K8/(-1.2)-I8-VLOOKUP(D8,$S$7:$T$220,2,0)))-(((K8/(-1.2)-I8-VLOOKUP(D8,$S$7:$T$220,2,0)))*$L$3*(M8-$L$2)))&lt;0,0,(((K8/(-1.2)-I8-VLOOKUP(D8,$S$7:$T$220,2,0)))-(((K8/(-1.2)-I8-VLOOKUP(D8,$S$7:$T$220,2,0)))*$L$3*(M8-$L$2))))),((K8/(-1.2)-I8-VLOOKUP(D8,$S$7:$T$220,2,0)))),"Доставка не разнесена"))))</f>
        <v>14446.333333333332</v>
      </c>
      <c r="X8" s="73">
        <f t="shared" ref="X8:X71" si="10">IFERROR(VLOOKUP(D8,$S$7:$T$220,2,FALSE),0)</f>
        <v>0</v>
      </c>
      <c r="Y8" s="73">
        <f t="shared" si="6"/>
        <v>14446.333333333332</v>
      </c>
      <c r="AA8" s="75" t="s">
        <v>43</v>
      </c>
      <c r="AB8" s="74">
        <v>0.15</v>
      </c>
      <c r="AC8" s="74">
        <v>0.15</v>
      </c>
      <c r="AD8" s="74">
        <v>0.03</v>
      </c>
      <c r="AE8" s="74">
        <v>0.03</v>
      </c>
    </row>
    <row r="9" spans="2:35" s="5" customFormat="1" ht="22.5">
      <c r="B9" s="77" t="s">
        <v>475</v>
      </c>
      <c r="C9" s="79">
        <v>12000</v>
      </c>
      <c r="D9" s="86" t="s">
        <v>373</v>
      </c>
      <c r="E9" s="88">
        <v>32.1</v>
      </c>
      <c r="F9" s="90"/>
      <c r="G9" s="90"/>
      <c r="H9" s="77" t="s">
        <v>50</v>
      </c>
      <c r="I9" s="90"/>
      <c r="J9" s="77" t="s">
        <v>51</v>
      </c>
      <c r="K9" s="79">
        <v>-8358.9</v>
      </c>
      <c r="L9" s="52"/>
      <c r="M9" s="26">
        <f t="array" ref="M9">MAX(IF(Таблица2[Столбец2]='Расчет прибыли'!D9,Таблица2[Столбец9]))</f>
        <v>6</v>
      </c>
      <c r="N9" s="63">
        <f t="shared" si="0"/>
        <v>27.285</v>
      </c>
      <c r="O9" s="64">
        <f t="shared" si="1"/>
        <v>5920.8874999999998</v>
      </c>
      <c r="P9" s="61">
        <f t="shared" si="2"/>
        <v>16.370999999999999</v>
      </c>
      <c r="Q9" s="46">
        <f t="shared" si="3"/>
        <v>0</v>
      </c>
      <c r="R9" s="30"/>
      <c r="S9" s="71" t="str">
        <f t="shared" si="4"/>
        <v>Заказ клиента 0Б00-000321 от 11.03.2024 13:21:23</v>
      </c>
      <c r="T9" s="72">
        <f t="shared" si="7"/>
        <v>12000</v>
      </c>
      <c r="U9" s="36">
        <f t="shared" si="5"/>
        <v>32.1</v>
      </c>
      <c r="V9" s="73">
        <f t="shared" si="8"/>
        <v>6965.75</v>
      </c>
      <c r="W9" s="73">
        <f t="shared" si="9"/>
        <v>5920.8874999999998</v>
      </c>
      <c r="X9" s="73">
        <f t="shared" si="10"/>
        <v>0</v>
      </c>
      <c r="Y9" s="73">
        <f t="shared" si="6"/>
        <v>5920.8874999999998</v>
      </c>
      <c r="AA9" s="75" t="s">
        <v>44</v>
      </c>
      <c r="AB9" s="74">
        <v>1.5</v>
      </c>
      <c r="AC9" s="74">
        <v>1.5</v>
      </c>
      <c r="AD9" s="74">
        <v>0.3</v>
      </c>
      <c r="AE9" s="74">
        <v>0.3</v>
      </c>
    </row>
    <row r="10" spans="2:35" s="5" customFormat="1" ht="33.75">
      <c r="B10" s="77" t="s">
        <v>451</v>
      </c>
      <c r="C10" s="79">
        <v>4000</v>
      </c>
      <c r="D10" s="86" t="s">
        <v>374</v>
      </c>
      <c r="E10" s="87">
        <v>5227.41</v>
      </c>
      <c r="F10" s="80">
        <v>0.8</v>
      </c>
      <c r="G10" s="81">
        <v>62000</v>
      </c>
      <c r="H10" s="77" t="s">
        <v>49</v>
      </c>
      <c r="I10" s="90"/>
      <c r="J10" s="77" t="s">
        <v>51</v>
      </c>
      <c r="K10" s="89"/>
      <c r="L10" s="52"/>
      <c r="M10" s="26">
        <f t="array" ref="M10">MAX(IF(Таблица2[Столбец2]='Расчет прибыли'!D10,Таблица2[Столбец9]))</f>
        <v>6</v>
      </c>
      <c r="N10" s="63">
        <f t="shared" si="0"/>
        <v>3554.6387999999997</v>
      </c>
      <c r="O10" s="64">
        <f t="shared" si="1"/>
        <v>0</v>
      </c>
      <c r="P10" s="61">
        <f t="shared" si="2"/>
        <v>2132.7832799999996</v>
      </c>
      <c r="Q10" s="46">
        <f t="shared" si="3"/>
        <v>0</v>
      </c>
      <c r="R10" s="30"/>
      <c r="S10" s="71" t="str">
        <f t="shared" si="4"/>
        <v>Заказ клиента 0Б00-000325 от 11.03.2024 16:36:15</v>
      </c>
      <c r="T10" s="72">
        <f t="shared" si="7"/>
        <v>4000</v>
      </c>
      <c r="U10" s="36">
        <f t="shared" si="5"/>
        <v>4181.9279999999999</v>
      </c>
      <c r="V10" s="73">
        <f t="shared" si="8"/>
        <v>-11000</v>
      </c>
      <c r="W10" s="73">
        <f t="shared" si="9"/>
        <v>-11000</v>
      </c>
      <c r="X10" s="73">
        <f t="shared" si="10"/>
        <v>11000</v>
      </c>
      <c r="Y10" s="73">
        <f t="shared" si="6"/>
        <v>-11000</v>
      </c>
    </row>
    <row r="11" spans="2:35" s="5" customFormat="1" ht="33.75">
      <c r="B11" s="77" t="s">
        <v>675</v>
      </c>
      <c r="C11" s="79">
        <v>2750</v>
      </c>
      <c r="D11" s="86" t="s">
        <v>375</v>
      </c>
      <c r="E11" s="87">
        <v>16021.49</v>
      </c>
      <c r="F11" s="80">
        <v>0.8</v>
      </c>
      <c r="G11" s="81">
        <v>62000</v>
      </c>
      <c r="H11" s="77" t="s">
        <v>49</v>
      </c>
      <c r="I11" s="90"/>
      <c r="J11" s="77" t="s">
        <v>51</v>
      </c>
      <c r="K11" s="89"/>
      <c r="L11" s="52"/>
      <c r="M11" s="26">
        <f t="array" ref="M11">MAX(IF(Таблица2[Столбец2]='Расчет прибыли'!D11,Таблица2[Столбец9]))</f>
        <v>6</v>
      </c>
      <c r="N11" s="63">
        <f t="shared" si="0"/>
        <v>10894.6132</v>
      </c>
      <c r="O11" s="64">
        <f t="shared" si="1"/>
        <v>0</v>
      </c>
      <c r="P11" s="61">
        <f t="shared" si="2"/>
        <v>6536.7679199999993</v>
      </c>
      <c r="Q11" s="46">
        <f t="shared" si="3"/>
        <v>0</v>
      </c>
      <c r="R11" s="30"/>
      <c r="S11" s="71" t="str">
        <f t="shared" si="4"/>
        <v>Заказ клиента 0Б00-000343 от 14.03.2024 17:06:53</v>
      </c>
      <c r="T11" s="72">
        <f t="shared" si="7"/>
        <v>2750</v>
      </c>
      <c r="U11" s="36">
        <f t="shared" si="5"/>
        <v>12817.192000000001</v>
      </c>
      <c r="V11" s="73">
        <f t="shared" si="8"/>
        <v>-30500</v>
      </c>
      <c r="W11" s="73">
        <f t="shared" si="9"/>
        <v>-30500</v>
      </c>
      <c r="X11" s="73">
        <f t="shared" si="10"/>
        <v>30500</v>
      </c>
      <c r="Y11" s="73">
        <f t="shared" si="6"/>
        <v>-30500</v>
      </c>
    </row>
    <row r="12" spans="2:35" s="5" customFormat="1" ht="33.75">
      <c r="B12" s="77" t="s">
        <v>478</v>
      </c>
      <c r="C12" s="79">
        <v>5000</v>
      </c>
      <c r="D12" s="86" t="s">
        <v>376</v>
      </c>
      <c r="E12" s="88">
        <v>569.5</v>
      </c>
      <c r="F12" s="80">
        <v>0.5</v>
      </c>
      <c r="G12" s="81">
        <v>26000</v>
      </c>
      <c r="H12" s="77" t="s">
        <v>49</v>
      </c>
      <c r="I12" s="90"/>
      <c r="J12" s="77" t="s">
        <v>51</v>
      </c>
      <c r="K12" s="89"/>
      <c r="L12" s="52"/>
      <c r="M12" s="26">
        <f t="array" ref="M12">MAX(IF(Таблица2[Столбец2]='Расчет прибыли'!D12,Таблица2[Столбец9]))</f>
        <v>6</v>
      </c>
      <c r="N12" s="63">
        <f t="shared" si="0"/>
        <v>242.03749999999999</v>
      </c>
      <c r="O12" s="64">
        <f t="shared" si="1"/>
        <v>0</v>
      </c>
      <c r="P12" s="61">
        <f t="shared" si="2"/>
        <v>145.2225</v>
      </c>
      <c r="Q12" s="46">
        <f t="shared" si="3"/>
        <v>0</v>
      </c>
      <c r="R12" s="30"/>
      <c r="S12" s="71" t="str">
        <f t="shared" si="4"/>
        <v>Заказ клиента 0Б00-000385 от 21.03.2024 10:50:12</v>
      </c>
      <c r="T12" s="72">
        <f t="shared" si="7"/>
        <v>5000</v>
      </c>
      <c r="U12" s="36">
        <f t="shared" si="5"/>
        <v>284.75</v>
      </c>
      <c r="V12" s="73">
        <f t="shared" si="8"/>
        <v>-4074</v>
      </c>
      <c r="W12" s="73">
        <f t="shared" si="9"/>
        <v>-4074</v>
      </c>
      <c r="X12" s="73">
        <f t="shared" si="10"/>
        <v>4074</v>
      </c>
      <c r="Y12" s="73">
        <f t="shared" si="6"/>
        <v>-4074</v>
      </c>
    </row>
    <row r="13" spans="2:35" s="5" customFormat="1" ht="33.75">
      <c r="B13" s="77" t="s">
        <v>496</v>
      </c>
      <c r="C13" s="79">
        <v>9000</v>
      </c>
      <c r="D13" s="86" t="s">
        <v>377</v>
      </c>
      <c r="E13" s="87">
        <v>20862.400000000001</v>
      </c>
      <c r="F13" s="90"/>
      <c r="G13" s="90"/>
      <c r="H13" s="77" t="s">
        <v>49</v>
      </c>
      <c r="I13" s="90"/>
      <c r="J13" s="77" t="s">
        <v>51</v>
      </c>
      <c r="K13" s="79">
        <v>-193589.03</v>
      </c>
      <c r="L13" s="52"/>
      <c r="M13" s="26">
        <f t="array" ref="M13">MAX(IF(Таблица2[Столбец2]='Расчет прибыли'!D13,Таблица2[Столбец9]))</f>
        <v>2</v>
      </c>
      <c r="N13" s="63">
        <f t="shared" ref="N13" si="11">IF(M13&gt;$L$2,IF((U13-(U13*$L$3*(M13-$L$2)))&lt;0,0,U13-(U13*$L$3*(M13-$L$2))),U13)</f>
        <v>20862.400000000001</v>
      </c>
      <c r="O13" s="64">
        <f t="shared" ref="O13" si="12">IF(AND(F13&gt;0,G13&gt;0,G13-X13&gt;=0),0,Y13)</f>
        <v>141324.19166666668</v>
      </c>
      <c r="P13" s="61">
        <f t="shared" ref="P13" si="13">N13*$Q$3</f>
        <v>12517.44</v>
      </c>
      <c r="Q13" s="46">
        <f t="shared" ref="Q13" si="14">IF(ISNUMBER(O13),IF(O13&lt;0,"УБЫТОК = "&amp;ROUND(O13,2),O13*$Q$2),"Нет данных")</f>
        <v>0</v>
      </c>
      <c r="R13" s="30"/>
      <c r="S13" s="71" t="str">
        <f t="shared" ref="S13" si="15">B13</f>
        <v>Заказ клиента 0Б00-000407 от 25.03.2024 18:38:05</v>
      </c>
      <c r="T13" s="72">
        <f t="shared" si="7"/>
        <v>9000</v>
      </c>
      <c r="U13" s="36">
        <f t="shared" ref="U13" si="16">IF(F13&gt;0,F13*E13,E13)</f>
        <v>20862.400000000001</v>
      </c>
      <c r="V13" s="73">
        <f t="shared" si="8"/>
        <v>141324.19166666668</v>
      </c>
      <c r="W13" s="73">
        <f t="shared" si="9"/>
        <v>141324.19166666668</v>
      </c>
      <c r="X13" s="73">
        <f t="shared" si="10"/>
        <v>20000</v>
      </c>
      <c r="Y13" s="73">
        <f t="shared" ref="Y13" si="17">IF(ISNUMBER(W13),(IF(AND(G13&gt;0,G13-X13&lt;0),G13-X13,W13)),W13)</f>
        <v>141324.19166666668</v>
      </c>
    </row>
    <row r="14" spans="2:35" s="5" customFormat="1" ht="22.5">
      <c r="B14" s="77" t="s">
        <v>431</v>
      </c>
      <c r="C14" s="79">
        <v>22000</v>
      </c>
      <c r="D14" s="86" t="s">
        <v>378</v>
      </c>
      <c r="E14" s="87">
        <v>4276.12</v>
      </c>
      <c r="F14" s="90"/>
      <c r="G14" s="90"/>
      <c r="H14" s="77" t="s">
        <v>50</v>
      </c>
      <c r="I14" s="90"/>
      <c r="J14" s="77" t="s">
        <v>51</v>
      </c>
      <c r="K14" s="79">
        <v>-340799.6</v>
      </c>
      <c r="L14" s="52"/>
      <c r="M14" s="26">
        <f t="array" ref="M14">MAX(IF(Таблица2[Столбец2]='Расчет прибыли'!D14,Таблица2[Столбец9]))</f>
        <v>-1</v>
      </c>
      <c r="N14" s="63">
        <f t="shared" si="0"/>
        <v>4276.12</v>
      </c>
      <c r="O14" s="64">
        <f t="shared" si="1"/>
        <v>283999.66666666669</v>
      </c>
      <c r="P14" s="61">
        <f t="shared" si="2"/>
        <v>2565.672</v>
      </c>
      <c r="Q14" s="46">
        <f t="shared" si="3"/>
        <v>0</v>
      </c>
      <c r="R14" s="30"/>
      <c r="S14" s="71" t="str">
        <f t="shared" si="4"/>
        <v>Заказ клиента 0Б00-000294 от 04.03.2024 12:31:34</v>
      </c>
      <c r="T14" s="72">
        <f t="shared" si="7"/>
        <v>22000</v>
      </c>
      <c r="U14" s="36">
        <f t="shared" si="5"/>
        <v>4276.12</v>
      </c>
      <c r="V14" s="73">
        <f t="shared" si="8"/>
        <v>283999.66666666669</v>
      </c>
      <c r="W14" s="73">
        <f t="shared" si="9"/>
        <v>283999.66666666669</v>
      </c>
      <c r="X14" s="73">
        <f t="shared" si="10"/>
        <v>0</v>
      </c>
      <c r="Y14" s="73">
        <f t="shared" si="6"/>
        <v>283999.66666666669</v>
      </c>
    </row>
    <row r="15" spans="2:35" s="5" customFormat="1" ht="22.5">
      <c r="B15" s="77" t="s">
        <v>646</v>
      </c>
      <c r="C15" s="79">
        <v>37500</v>
      </c>
      <c r="D15" s="86" t="s">
        <v>379</v>
      </c>
      <c r="E15" s="88">
        <v>272.85000000000002</v>
      </c>
      <c r="F15" s="90"/>
      <c r="G15" s="90"/>
      <c r="H15" s="77" t="s">
        <v>50</v>
      </c>
      <c r="I15" s="90"/>
      <c r="J15" s="77" t="s">
        <v>51</v>
      </c>
      <c r="K15" s="79">
        <v>-14910.7</v>
      </c>
      <c r="L15" s="52"/>
      <c r="M15" s="26">
        <f t="array" ref="M15">MAX(IF(Таблица2[Столбец2]='Расчет прибыли'!D15,Таблица2[Столбец9]))</f>
        <v>-1</v>
      </c>
      <c r="N15" s="63">
        <f t="shared" si="0"/>
        <v>272.85000000000002</v>
      </c>
      <c r="O15" s="64">
        <f t="shared" si="1"/>
        <v>12425.583333333334</v>
      </c>
      <c r="P15" s="61">
        <f t="shared" si="2"/>
        <v>163.71</v>
      </c>
      <c r="Q15" s="46">
        <f t="shared" si="3"/>
        <v>0</v>
      </c>
      <c r="R15" s="30"/>
      <c r="S15" s="71" t="str">
        <f t="shared" si="4"/>
        <v>Заказ клиента 0М00-000024 от 06.03.2024 13:49:27</v>
      </c>
      <c r="T15" s="72">
        <f t="shared" si="7"/>
        <v>37500</v>
      </c>
      <c r="U15" s="36">
        <f t="shared" si="5"/>
        <v>272.85000000000002</v>
      </c>
      <c r="V15" s="73">
        <f t="shared" si="8"/>
        <v>12425.583333333334</v>
      </c>
      <c r="W15" s="73">
        <f t="shared" si="9"/>
        <v>12425.583333333334</v>
      </c>
      <c r="X15" s="73">
        <f t="shared" si="10"/>
        <v>0</v>
      </c>
      <c r="Y15" s="73">
        <f t="shared" si="6"/>
        <v>12425.583333333334</v>
      </c>
    </row>
    <row r="16" spans="2:35" s="5" customFormat="1" ht="22.5">
      <c r="B16" s="77" t="s">
        <v>663</v>
      </c>
      <c r="C16" s="79">
        <v>2250</v>
      </c>
      <c r="D16" s="86" t="s">
        <v>380</v>
      </c>
      <c r="E16" s="88">
        <v>158.47999999999999</v>
      </c>
      <c r="F16" s="90"/>
      <c r="G16" s="90"/>
      <c r="H16" s="77" t="s">
        <v>50</v>
      </c>
      <c r="I16" s="90"/>
      <c r="J16" s="77" t="s">
        <v>51</v>
      </c>
      <c r="K16" s="79">
        <v>-32820.339999999997</v>
      </c>
      <c r="L16" s="52"/>
      <c r="M16" s="26">
        <f t="array" ref="M16">MAX(IF(Таблица2[Столбец2]='Расчет прибыли'!D16,Таблица2[Столбец9]))</f>
        <v>-1</v>
      </c>
      <c r="N16" s="63">
        <f t="shared" si="0"/>
        <v>158.47999999999999</v>
      </c>
      <c r="O16" s="64">
        <f t="shared" si="1"/>
        <v>27350.283333333333</v>
      </c>
      <c r="P16" s="61">
        <f t="shared" si="2"/>
        <v>95.087999999999994</v>
      </c>
      <c r="Q16" s="46">
        <f t="shared" si="3"/>
        <v>0</v>
      </c>
      <c r="R16" s="76"/>
      <c r="S16" s="71" t="str">
        <f t="shared" si="4"/>
        <v>Заказ клиента 0М00-000034 от 18.03.2024 15:14:49</v>
      </c>
      <c r="T16" s="72">
        <f t="shared" si="7"/>
        <v>2250</v>
      </c>
      <c r="U16" s="36">
        <f t="shared" si="5"/>
        <v>158.47999999999999</v>
      </c>
      <c r="V16" s="73">
        <f t="shared" si="8"/>
        <v>27350.283333333333</v>
      </c>
      <c r="W16" s="73">
        <f t="shared" si="9"/>
        <v>27350.283333333333</v>
      </c>
      <c r="X16" s="73">
        <f t="shared" si="10"/>
        <v>0</v>
      </c>
      <c r="Y16" s="73">
        <f t="shared" si="6"/>
        <v>27350.283333333333</v>
      </c>
    </row>
    <row r="17" spans="2:25" s="5" customFormat="1" ht="33.75">
      <c r="B17" s="77" t="s">
        <v>676</v>
      </c>
      <c r="C17" s="79">
        <v>4000</v>
      </c>
      <c r="D17" s="86" t="s">
        <v>381</v>
      </c>
      <c r="E17" s="87">
        <v>8105.22</v>
      </c>
      <c r="F17" s="90"/>
      <c r="G17" s="90"/>
      <c r="H17" s="77" t="s">
        <v>49</v>
      </c>
      <c r="I17" s="90"/>
      <c r="J17" s="77" t="s">
        <v>51</v>
      </c>
      <c r="K17" s="79">
        <v>-52067.74</v>
      </c>
      <c r="L17" s="52"/>
      <c r="M17" s="26">
        <f t="array" ref="M17">MAX(IF(Таблица2[Столбец2]='Расчет прибыли'!D17,Таблица2[Столбец9]))</f>
        <v>6</v>
      </c>
      <c r="N17" s="63">
        <f t="shared" si="0"/>
        <v>6889.4369999999999</v>
      </c>
      <c r="O17" s="64">
        <f t="shared" si="1"/>
        <v>18686.215833333332</v>
      </c>
      <c r="P17" s="61">
        <f t="shared" si="2"/>
        <v>4133.6621999999998</v>
      </c>
      <c r="Q17" s="46">
        <f t="shared" si="3"/>
        <v>0</v>
      </c>
      <c r="R17" s="30"/>
      <c r="S17" s="71" t="str">
        <f t="shared" si="4"/>
        <v>Заказ клиента 0Б00-000380 от 20.03.2024 17:07:57</v>
      </c>
      <c r="T17" s="72">
        <f t="shared" si="7"/>
        <v>4000</v>
      </c>
      <c r="U17" s="36">
        <f t="shared" si="5"/>
        <v>8105.22</v>
      </c>
      <c r="V17" s="73">
        <f t="shared" si="8"/>
        <v>21983.783333333333</v>
      </c>
      <c r="W17" s="73">
        <f t="shared" si="9"/>
        <v>18686.215833333332</v>
      </c>
      <c r="X17" s="73">
        <f t="shared" si="10"/>
        <v>21406</v>
      </c>
      <c r="Y17" s="73">
        <f t="shared" si="6"/>
        <v>18686.215833333332</v>
      </c>
    </row>
    <row r="18" spans="2:25" s="5" customFormat="1" ht="22.5">
      <c r="B18" s="77" t="s">
        <v>528</v>
      </c>
      <c r="C18" s="79">
        <v>6000</v>
      </c>
      <c r="D18" s="86" t="s">
        <v>382</v>
      </c>
      <c r="E18" s="88">
        <v>135.76</v>
      </c>
      <c r="F18" s="90"/>
      <c r="G18" s="90"/>
      <c r="H18" s="77" t="s">
        <v>50</v>
      </c>
      <c r="I18" s="90"/>
      <c r="J18" s="77" t="s">
        <v>51</v>
      </c>
      <c r="K18" s="79">
        <v>-11125.14</v>
      </c>
      <c r="L18" s="52"/>
      <c r="M18" s="26">
        <f t="array" ref="M18">MAX(IF(Таблица2[Столбец2]='Расчет прибыли'!D18,Таблица2[Столбец9]))</f>
        <v>-1</v>
      </c>
      <c r="N18" s="63">
        <f t="shared" si="0"/>
        <v>135.76</v>
      </c>
      <c r="O18" s="64">
        <f t="shared" si="1"/>
        <v>9270.9500000000007</v>
      </c>
      <c r="P18" s="61">
        <f t="shared" si="2"/>
        <v>81.455999999999989</v>
      </c>
      <c r="Q18" s="46">
        <f t="shared" si="3"/>
        <v>0</v>
      </c>
      <c r="R18" s="30"/>
      <c r="S18" s="71" t="str">
        <f t="shared" si="4"/>
        <v>Заказ клиента 0Б00-000433 от 28.03.2024 12:48:20</v>
      </c>
      <c r="T18" s="72">
        <f t="shared" si="7"/>
        <v>6000</v>
      </c>
      <c r="U18" s="36">
        <f t="shared" si="5"/>
        <v>135.76</v>
      </c>
      <c r="V18" s="73">
        <f t="shared" si="8"/>
        <v>9270.9500000000007</v>
      </c>
      <c r="W18" s="73">
        <f t="shared" si="9"/>
        <v>9270.9500000000007</v>
      </c>
      <c r="X18" s="73">
        <f t="shared" si="10"/>
        <v>0</v>
      </c>
      <c r="Y18" s="73">
        <f t="shared" si="6"/>
        <v>9270.9500000000007</v>
      </c>
    </row>
    <row r="19" spans="2:25" s="5" customFormat="1" ht="33.75">
      <c r="B19" s="77" t="s">
        <v>525</v>
      </c>
      <c r="C19" s="79">
        <v>4000</v>
      </c>
      <c r="D19" s="86" t="s">
        <v>383</v>
      </c>
      <c r="E19" s="88">
        <v>586.44000000000005</v>
      </c>
      <c r="F19" s="90"/>
      <c r="G19" s="90"/>
      <c r="H19" s="77" t="s">
        <v>49</v>
      </c>
      <c r="I19" s="90"/>
      <c r="J19" s="77" t="s">
        <v>51</v>
      </c>
      <c r="K19" s="79">
        <v>-3730.86</v>
      </c>
      <c r="L19" s="52"/>
      <c r="M19" s="26">
        <f t="array" ref="M19">MAX(IF(Таблица2[Столбец2]='Расчет прибыли'!D19,Таблица2[Столбец9]))</f>
        <v>6</v>
      </c>
      <c r="N19" s="63">
        <f t="shared" si="0"/>
        <v>498.47400000000005</v>
      </c>
      <c r="O19" s="64">
        <f t="shared" si="1"/>
        <v>942.69250000000011</v>
      </c>
      <c r="P19" s="61">
        <f t="shared" si="2"/>
        <v>299.08440000000002</v>
      </c>
      <c r="Q19" s="46">
        <f t="shared" si="3"/>
        <v>0</v>
      </c>
      <c r="R19" s="30"/>
      <c r="S19" s="71" t="str">
        <f t="shared" si="4"/>
        <v>Заказ клиента 0Б00-000434 от 28.03.2024 13:11:46</v>
      </c>
      <c r="T19" s="72">
        <f t="shared" si="7"/>
        <v>4000</v>
      </c>
      <c r="U19" s="36">
        <f t="shared" si="5"/>
        <v>586.44000000000005</v>
      </c>
      <c r="V19" s="73">
        <f t="shared" si="8"/>
        <v>1109.0500000000002</v>
      </c>
      <c r="W19" s="73">
        <f t="shared" si="9"/>
        <v>942.69250000000011</v>
      </c>
      <c r="X19" s="73">
        <f t="shared" si="10"/>
        <v>2000</v>
      </c>
      <c r="Y19" s="73">
        <f t="shared" si="6"/>
        <v>942.69250000000011</v>
      </c>
    </row>
    <row r="20" spans="2:25" s="5" customFormat="1" ht="22.5">
      <c r="B20" s="77" t="s">
        <v>371</v>
      </c>
      <c r="C20" s="79">
        <v>11500</v>
      </c>
      <c r="D20" s="86" t="s">
        <v>384</v>
      </c>
      <c r="E20" s="87">
        <v>2892.66</v>
      </c>
      <c r="F20" s="90"/>
      <c r="G20" s="90"/>
      <c r="H20" s="77" t="s">
        <v>50</v>
      </c>
      <c r="I20" s="90"/>
      <c r="J20" s="77" t="s">
        <v>51</v>
      </c>
      <c r="K20" s="79">
        <v>-177217.03</v>
      </c>
      <c r="L20" s="52"/>
      <c r="M20" s="26">
        <f t="array" ref="M20">MAX(IF(Таблица2[Столбец2]='Расчет прибыли'!D20,Таблица2[Столбец9]))</f>
        <v>-1</v>
      </c>
      <c r="N20" s="63">
        <f t="shared" si="0"/>
        <v>2892.66</v>
      </c>
      <c r="O20" s="64">
        <f t="shared" si="1"/>
        <v>147680.85833333334</v>
      </c>
      <c r="P20" s="61">
        <f t="shared" si="2"/>
        <v>1735.5959999999998</v>
      </c>
      <c r="Q20" s="46">
        <f t="shared" si="3"/>
        <v>0</v>
      </c>
      <c r="R20" s="30"/>
      <c r="S20" s="71" t="str">
        <f t="shared" si="4"/>
        <v>Заказ клиента 0Б00-000096 от 29.01.2024 13:19:23</v>
      </c>
      <c r="T20" s="72">
        <f t="shared" si="7"/>
        <v>11500</v>
      </c>
      <c r="U20" s="36">
        <f t="shared" si="5"/>
        <v>2892.66</v>
      </c>
      <c r="V20" s="73">
        <f t="shared" si="8"/>
        <v>147680.85833333334</v>
      </c>
      <c r="W20" s="73">
        <f t="shared" si="9"/>
        <v>147680.85833333334</v>
      </c>
      <c r="X20" s="73">
        <f t="shared" si="10"/>
        <v>0</v>
      </c>
      <c r="Y20" s="73">
        <f t="shared" si="6"/>
        <v>147680.85833333334</v>
      </c>
    </row>
    <row r="21" spans="2:25" s="5" customFormat="1" ht="33.75">
      <c r="B21" s="77" t="s">
        <v>677</v>
      </c>
      <c r="C21" s="79">
        <v>9716</v>
      </c>
      <c r="D21" s="86" t="s">
        <v>385</v>
      </c>
      <c r="E21" s="87">
        <v>11017.89</v>
      </c>
      <c r="F21" s="90"/>
      <c r="G21" s="90"/>
      <c r="H21" s="77" t="s">
        <v>49</v>
      </c>
      <c r="I21" s="90"/>
      <c r="J21" s="77" t="s">
        <v>51</v>
      </c>
      <c r="K21" s="79">
        <v>-37578.74</v>
      </c>
      <c r="L21" s="52"/>
      <c r="M21" s="26">
        <f t="array" ref="M21">MAX(IF(Таблица2[Столбец2]='Расчет прибыли'!D21,Таблица2[Столбец9]))</f>
        <v>-1</v>
      </c>
      <c r="N21" s="63">
        <f t="shared" si="0"/>
        <v>11017.89</v>
      </c>
      <c r="O21" s="64">
        <f t="shared" si="1"/>
        <v>15315.616666666665</v>
      </c>
      <c r="P21" s="61">
        <f t="shared" si="2"/>
        <v>6610.7339999999995</v>
      </c>
      <c r="Q21" s="46">
        <f t="shared" si="3"/>
        <v>0</v>
      </c>
      <c r="R21" s="30"/>
      <c r="S21" s="71" t="str">
        <f t="shared" si="4"/>
        <v>Заказ клиента 0Б00-000280 от 01.03.2024 11:32:20</v>
      </c>
      <c r="T21" s="72">
        <f t="shared" si="7"/>
        <v>9716</v>
      </c>
      <c r="U21" s="36">
        <f t="shared" si="5"/>
        <v>11017.89</v>
      </c>
      <c r="V21" s="73">
        <f t="shared" si="8"/>
        <v>15315.616666666665</v>
      </c>
      <c r="W21" s="73">
        <f t="shared" si="9"/>
        <v>15315.616666666665</v>
      </c>
      <c r="X21" s="73">
        <f t="shared" si="10"/>
        <v>16000</v>
      </c>
      <c r="Y21" s="73">
        <f t="shared" si="6"/>
        <v>15315.616666666665</v>
      </c>
    </row>
    <row r="22" spans="2:25" s="5" customFormat="1" ht="33.75">
      <c r="B22" s="77" t="s">
        <v>518</v>
      </c>
      <c r="C22" s="79">
        <v>7000</v>
      </c>
      <c r="D22" s="86" t="s">
        <v>386</v>
      </c>
      <c r="E22" s="88">
        <v>22.8</v>
      </c>
      <c r="F22" s="90"/>
      <c r="G22" s="90"/>
      <c r="H22" s="77" t="s">
        <v>49</v>
      </c>
      <c r="I22" s="90"/>
      <c r="J22" s="77" t="s">
        <v>51</v>
      </c>
      <c r="K22" s="79">
        <v>-14546.4</v>
      </c>
      <c r="L22" s="52"/>
      <c r="M22" s="26">
        <f t="array" ref="M22">MAX(IF(Таблица2[Столбец2]='Расчет прибыли'!D22,Таблица2[Столбец9]))</f>
        <v>0</v>
      </c>
      <c r="N22" s="63">
        <f t="shared" ref="N22" si="18">IF(M22&gt;$L$2,IF((U22-(U22*$L$3*(M22-$L$2)))&lt;0,0,U22-(U22*$L$3*(M22-$L$2))),U22)</f>
        <v>22.8</v>
      </c>
      <c r="O22" s="64">
        <f t="shared" ref="O22" si="19">IF(AND(F22&gt;0,G22&gt;0,G22-X22&gt;=0),0,Y22)</f>
        <v>8550</v>
      </c>
      <c r="P22" s="61">
        <f t="shared" ref="P22" si="20">N22*$Q$3</f>
        <v>13.68</v>
      </c>
      <c r="Q22" s="46">
        <f t="shared" ref="Q22" si="21">IF(ISNUMBER(O22),IF(O22&lt;0,"УБЫТОК = "&amp;ROUND(O22,2),O22*$Q$2),"Нет данных")</f>
        <v>0</v>
      </c>
      <c r="R22" s="30"/>
      <c r="S22" s="71" t="str">
        <f t="shared" ref="S22" si="22">B22</f>
        <v>Заказ клиента 0Б00-000332 от 13.03.2024 9:10:48</v>
      </c>
      <c r="T22" s="72">
        <f t="shared" si="7"/>
        <v>7000</v>
      </c>
      <c r="U22" s="36">
        <f t="shared" ref="U22" si="23">IF(F22&gt;0,F22*E22,E22)</f>
        <v>22.8</v>
      </c>
      <c r="V22" s="73">
        <f t="shared" si="8"/>
        <v>8550</v>
      </c>
      <c r="W22" s="73">
        <f t="shared" si="9"/>
        <v>8550</v>
      </c>
      <c r="X22" s="73">
        <f t="shared" si="10"/>
        <v>3572</v>
      </c>
      <c r="Y22" s="73">
        <f t="shared" ref="Y22" si="24">IF(ISNUMBER(W22),(IF(AND(G22&gt;0,G22-X22&lt;0),G22-X22,W22)),W22)</f>
        <v>8550</v>
      </c>
    </row>
    <row r="23" spans="2:25" s="5" customFormat="1" ht="22.5">
      <c r="B23" s="77" t="s">
        <v>678</v>
      </c>
      <c r="C23" s="78">
        <v>500</v>
      </c>
      <c r="D23" s="86" t="s">
        <v>387</v>
      </c>
      <c r="E23" s="89"/>
      <c r="F23" s="90"/>
      <c r="G23" s="90"/>
      <c r="H23" s="77" t="s">
        <v>50</v>
      </c>
      <c r="I23" s="90"/>
      <c r="J23" s="77" t="s">
        <v>51</v>
      </c>
      <c r="K23" s="79">
        <v>-11391.2</v>
      </c>
      <c r="L23" s="53"/>
      <c r="M23" s="26">
        <f t="array" ref="M23">MAX(IF(Таблица2[Столбец2]='Расчет прибыли'!D23,Таблица2[Столбец9]))</f>
        <v>-1</v>
      </c>
      <c r="N23" s="63">
        <f t="shared" si="0"/>
        <v>0</v>
      </c>
      <c r="O23" s="64">
        <f t="shared" si="1"/>
        <v>9492.6666666666679</v>
      </c>
      <c r="P23" s="61">
        <f t="shared" si="2"/>
        <v>0</v>
      </c>
      <c r="Q23" s="46">
        <f t="shared" si="3"/>
        <v>0</v>
      </c>
      <c r="R23" s="30"/>
      <c r="S23" s="71" t="str">
        <f t="shared" si="4"/>
        <v>Заказ клиента 0Б00-000354 от 18.03.2024 11:56:10</v>
      </c>
      <c r="T23" s="72">
        <f t="shared" si="7"/>
        <v>500</v>
      </c>
      <c r="U23" s="36">
        <f t="shared" si="5"/>
        <v>0</v>
      </c>
      <c r="V23" s="73">
        <f t="shared" si="8"/>
        <v>9492.6666666666679</v>
      </c>
      <c r="W23" s="73">
        <f t="shared" si="9"/>
        <v>9492.6666666666679</v>
      </c>
      <c r="X23" s="73">
        <f t="shared" si="10"/>
        <v>0</v>
      </c>
      <c r="Y23" s="73">
        <f t="shared" si="6"/>
        <v>9492.6666666666679</v>
      </c>
    </row>
    <row r="24" spans="2:25" s="5" customFormat="1" ht="33.75">
      <c r="B24" s="77" t="s">
        <v>679</v>
      </c>
      <c r="C24" s="79">
        <v>3000</v>
      </c>
      <c r="D24" s="86" t="s">
        <v>388</v>
      </c>
      <c r="E24" s="87">
        <v>10992.64</v>
      </c>
      <c r="F24" s="90"/>
      <c r="G24" s="90"/>
      <c r="H24" s="77" t="s">
        <v>49</v>
      </c>
      <c r="I24" s="81">
        <v>393632</v>
      </c>
      <c r="J24" s="77" t="s">
        <v>51</v>
      </c>
      <c r="K24" s="79">
        <v>-584345.59999999998</v>
      </c>
      <c r="L24" s="53"/>
      <c r="M24" s="26">
        <f t="array" ref="M24">MAX(IF(Таблица2[Столбец2]='Расчет прибыли'!D24,Таблица2[Столбец9]))</f>
        <v>-10</v>
      </c>
      <c r="N24" s="63">
        <f t="shared" si="0"/>
        <v>10992.64</v>
      </c>
      <c r="O24" s="64">
        <f t="shared" si="1"/>
        <v>74322.666666666686</v>
      </c>
      <c r="P24" s="61">
        <f t="shared" si="2"/>
        <v>6595.5839999999998</v>
      </c>
      <c r="Q24" s="46">
        <f t="shared" si="3"/>
        <v>0</v>
      </c>
      <c r="R24" s="30"/>
      <c r="S24" s="71" t="str">
        <f t="shared" si="4"/>
        <v>Заказ клиента 0Б00-000356 от 18.03.2024 12:18:03</v>
      </c>
      <c r="T24" s="72">
        <f t="shared" si="7"/>
        <v>3000</v>
      </c>
      <c r="U24" s="36">
        <f t="shared" si="5"/>
        <v>10992.64</v>
      </c>
      <c r="V24" s="73">
        <f t="shared" si="8"/>
        <v>74322.666666666686</v>
      </c>
      <c r="W24" s="73">
        <f t="shared" si="9"/>
        <v>74322.666666666686</v>
      </c>
      <c r="X24" s="73">
        <f t="shared" si="10"/>
        <v>19000</v>
      </c>
      <c r="Y24" s="73">
        <f t="shared" si="6"/>
        <v>74322.666666666686</v>
      </c>
    </row>
    <row r="25" spans="2:25" s="5" customFormat="1" ht="33.75">
      <c r="B25" s="77" t="s">
        <v>457</v>
      </c>
      <c r="C25" s="79">
        <v>6000</v>
      </c>
      <c r="D25" s="86" t="s">
        <v>389</v>
      </c>
      <c r="E25" s="87">
        <v>17351.439999999999</v>
      </c>
      <c r="F25" s="90"/>
      <c r="G25" s="90"/>
      <c r="H25" s="77" t="s">
        <v>49</v>
      </c>
      <c r="I25" s="90"/>
      <c r="J25" s="77" t="s">
        <v>51</v>
      </c>
      <c r="K25" s="79">
        <v>-66222</v>
      </c>
      <c r="L25" s="53"/>
      <c r="M25" s="26">
        <f t="array" ref="M25">MAX(IF(Таблица2[Столбец2]='Расчет прибыли'!D25,Таблица2[Столбец9]))</f>
        <v>0</v>
      </c>
      <c r="N25" s="63">
        <f t="shared" si="0"/>
        <v>17351.439999999999</v>
      </c>
      <c r="O25" s="64">
        <f t="shared" si="1"/>
        <v>41185</v>
      </c>
      <c r="P25" s="61">
        <f t="shared" si="2"/>
        <v>10410.864</v>
      </c>
      <c r="Q25" s="46">
        <f t="shared" si="3"/>
        <v>0</v>
      </c>
      <c r="R25" s="76"/>
      <c r="S25" s="71" t="str">
        <f t="shared" si="4"/>
        <v>Заказ клиента 0Б00-000212 от 19.02.2024 14:04:37</v>
      </c>
      <c r="T25" s="72">
        <f t="shared" si="7"/>
        <v>6000</v>
      </c>
      <c r="U25" s="36">
        <f t="shared" si="5"/>
        <v>17351.439999999999</v>
      </c>
      <c r="V25" s="73">
        <f t="shared" si="8"/>
        <v>41185</v>
      </c>
      <c r="W25" s="73">
        <f t="shared" si="9"/>
        <v>41185</v>
      </c>
      <c r="X25" s="73">
        <f t="shared" si="10"/>
        <v>14000</v>
      </c>
      <c r="Y25" s="73">
        <f t="shared" si="6"/>
        <v>41185</v>
      </c>
    </row>
    <row r="26" spans="2:25" s="5" customFormat="1" ht="33.75">
      <c r="B26" s="77" t="s">
        <v>374</v>
      </c>
      <c r="C26" s="79">
        <v>11000</v>
      </c>
      <c r="D26" s="86" t="s">
        <v>390</v>
      </c>
      <c r="E26" s="87">
        <v>10644.48</v>
      </c>
      <c r="F26" s="90"/>
      <c r="G26" s="90"/>
      <c r="H26" s="77" t="s">
        <v>49</v>
      </c>
      <c r="I26" s="90"/>
      <c r="J26" s="77" t="s">
        <v>51</v>
      </c>
      <c r="K26" s="79">
        <v>-67979.520000000004</v>
      </c>
      <c r="L26" s="53"/>
      <c r="M26" s="26">
        <f t="array" ref="M26">MAX(IF(Таблица2[Столбец2]='Расчет прибыли'!D26,Таблица2[Столбец9]))</f>
        <v>0</v>
      </c>
      <c r="N26" s="63">
        <f t="shared" si="0"/>
        <v>10644.48</v>
      </c>
      <c r="O26" s="64">
        <f t="shared" si="1"/>
        <v>39649.600000000006</v>
      </c>
      <c r="P26" s="61">
        <f t="shared" si="2"/>
        <v>6386.6879999999992</v>
      </c>
      <c r="Q26" s="46">
        <f t="shared" si="3"/>
        <v>0</v>
      </c>
      <c r="R26" s="30"/>
      <c r="S26" s="71" t="str">
        <f t="shared" si="4"/>
        <v>Заказ клиента 0Б00-000264 от 29.02.2024 11:51:01</v>
      </c>
      <c r="T26" s="72">
        <f t="shared" si="7"/>
        <v>11000</v>
      </c>
      <c r="U26" s="36">
        <f t="shared" si="5"/>
        <v>10644.48</v>
      </c>
      <c r="V26" s="73">
        <f t="shared" si="8"/>
        <v>39649.600000000006</v>
      </c>
      <c r="W26" s="73">
        <f t="shared" si="9"/>
        <v>39649.600000000006</v>
      </c>
      <c r="X26" s="73">
        <f t="shared" si="10"/>
        <v>17000</v>
      </c>
      <c r="Y26" s="73">
        <f t="shared" si="6"/>
        <v>39649.600000000006</v>
      </c>
    </row>
    <row r="27" spans="2:25" s="5" customFormat="1" ht="33.75">
      <c r="B27" s="77" t="s">
        <v>375</v>
      </c>
      <c r="C27" s="79">
        <v>30500</v>
      </c>
      <c r="D27" s="86" t="s">
        <v>391</v>
      </c>
      <c r="E27" s="87">
        <v>5322.24</v>
      </c>
      <c r="F27" s="90"/>
      <c r="G27" s="90"/>
      <c r="H27" s="77" t="s">
        <v>49</v>
      </c>
      <c r="I27" s="90"/>
      <c r="J27" s="77" t="s">
        <v>51</v>
      </c>
      <c r="K27" s="79">
        <v>-19013.759999999998</v>
      </c>
      <c r="L27" s="53"/>
      <c r="M27" s="26">
        <f t="array" ref="M27">MAX(IF(Таблица2[Столбец2]='Расчет прибыли'!D27,Таблица2[Столбец9]))</f>
        <v>0</v>
      </c>
      <c r="N27" s="63">
        <f t="shared" si="0"/>
        <v>5322.24</v>
      </c>
      <c r="O27" s="64">
        <f t="shared" si="1"/>
        <v>5844.7999999999993</v>
      </c>
      <c r="P27" s="61">
        <f t="shared" si="2"/>
        <v>3193.3439999999996</v>
      </c>
      <c r="Q27" s="46">
        <f t="shared" si="3"/>
        <v>0</v>
      </c>
      <c r="R27" s="30"/>
      <c r="S27" s="71" t="str">
        <f t="shared" si="4"/>
        <v>Заказ клиента 0Б00-000265 от 29.02.2024 12:07:23</v>
      </c>
      <c r="T27" s="72">
        <f t="shared" si="7"/>
        <v>30500</v>
      </c>
      <c r="U27" s="36">
        <f t="shared" si="5"/>
        <v>5322.24</v>
      </c>
      <c r="V27" s="73">
        <f t="shared" si="8"/>
        <v>5844.7999999999993</v>
      </c>
      <c r="W27" s="73">
        <f t="shared" si="9"/>
        <v>5844.7999999999993</v>
      </c>
      <c r="X27" s="73">
        <f t="shared" si="10"/>
        <v>10000</v>
      </c>
      <c r="Y27" s="73">
        <f t="shared" si="6"/>
        <v>5844.7999999999993</v>
      </c>
    </row>
    <row r="28" spans="2:25" s="5" customFormat="1" ht="33.75">
      <c r="B28" s="77" t="s">
        <v>653</v>
      </c>
      <c r="C28" s="79">
        <v>7500</v>
      </c>
      <c r="D28" s="86" t="s">
        <v>392</v>
      </c>
      <c r="E28" s="87">
        <v>10644.48</v>
      </c>
      <c r="F28" s="90"/>
      <c r="G28" s="90"/>
      <c r="H28" s="77" t="s">
        <v>49</v>
      </c>
      <c r="I28" s="90"/>
      <c r="J28" s="77" t="s">
        <v>51</v>
      </c>
      <c r="K28" s="79">
        <v>-53003.519999999997</v>
      </c>
      <c r="L28" s="53"/>
      <c r="M28" s="26">
        <f t="array" ref="M28">MAX(IF(Таблица2[Столбец2]='Расчет прибыли'!D28,Таблица2[Столбец9]))</f>
        <v>-4</v>
      </c>
      <c r="N28" s="63">
        <f t="shared" si="0"/>
        <v>10644.48</v>
      </c>
      <c r="O28" s="64">
        <f t="shared" si="1"/>
        <v>35169.599999999999</v>
      </c>
      <c r="P28" s="61">
        <f t="shared" si="2"/>
        <v>6386.6879999999992</v>
      </c>
      <c r="Q28" s="46">
        <f t="shared" si="3"/>
        <v>0</v>
      </c>
      <c r="R28" s="30"/>
      <c r="S28" s="71" t="str">
        <f t="shared" si="4"/>
        <v>Заказ клиента 0М00-000027 от 12.03.2024 13:40:03</v>
      </c>
      <c r="T28" s="72">
        <f t="shared" si="7"/>
        <v>7500</v>
      </c>
      <c r="U28" s="36">
        <f t="shared" si="5"/>
        <v>10644.48</v>
      </c>
      <c r="V28" s="73">
        <f t="shared" si="8"/>
        <v>35169.599999999999</v>
      </c>
      <c r="W28" s="73">
        <f t="shared" si="9"/>
        <v>35169.599999999999</v>
      </c>
      <c r="X28" s="73">
        <f t="shared" si="10"/>
        <v>9000</v>
      </c>
      <c r="Y28" s="73">
        <f t="shared" si="6"/>
        <v>35169.599999999999</v>
      </c>
    </row>
    <row r="29" spans="2:25" s="5" customFormat="1" ht="22.5">
      <c r="B29" s="77" t="s">
        <v>381</v>
      </c>
      <c r="C29" s="79">
        <v>21406</v>
      </c>
      <c r="D29" s="86" t="s">
        <v>393</v>
      </c>
      <c r="E29" s="87">
        <v>3151.26</v>
      </c>
      <c r="F29" s="80">
        <v>0.8</v>
      </c>
      <c r="G29" s="90"/>
      <c r="H29" s="77" t="s">
        <v>50</v>
      </c>
      <c r="I29" s="90"/>
      <c r="J29" s="77" t="s">
        <v>51</v>
      </c>
      <c r="K29" s="89"/>
      <c r="L29" s="53"/>
      <c r="M29" s="26">
        <f t="array" ref="M29">MAX(IF(Таблица2[Столбец2]='Расчет прибыли'!D29,Таблица2[Столбец9]))</f>
        <v>0</v>
      </c>
      <c r="N29" s="63">
        <f t="shared" si="0"/>
        <v>2521.0080000000003</v>
      </c>
      <c r="O29" s="64">
        <f t="shared" si="1"/>
        <v>0</v>
      </c>
      <c r="P29" s="61">
        <f t="shared" si="2"/>
        <v>1512.6048000000001</v>
      </c>
      <c r="Q29" s="46">
        <f t="shared" si="3"/>
        <v>0</v>
      </c>
      <c r="R29" s="30"/>
      <c r="S29" s="71" t="str">
        <f t="shared" si="4"/>
        <v>Заказ клиента 0Б00-000330 от 12.03.2024 16:24:48</v>
      </c>
      <c r="T29" s="72">
        <f t="shared" si="7"/>
        <v>21406</v>
      </c>
      <c r="U29" s="36">
        <f t="shared" si="5"/>
        <v>2521.0080000000003</v>
      </c>
      <c r="V29" s="73">
        <f t="shared" si="8"/>
        <v>0</v>
      </c>
      <c r="W29" s="73">
        <f t="shared" si="9"/>
        <v>0</v>
      </c>
      <c r="X29" s="73">
        <f t="shared" si="10"/>
        <v>0</v>
      </c>
      <c r="Y29" s="73">
        <f t="shared" si="6"/>
        <v>0</v>
      </c>
    </row>
    <row r="30" spans="2:25" s="5" customFormat="1" ht="22.5">
      <c r="B30" s="77" t="s">
        <v>502</v>
      </c>
      <c r="C30" s="79">
        <v>3000</v>
      </c>
      <c r="D30" s="86" t="s">
        <v>394</v>
      </c>
      <c r="E30" s="87">
        <v>1276.6500000000001</v>
      </c>
      <c r="F30" s="90"/>
      <c r="G30" s="90"/>
      <c r="H30" s="77" t="s">
        <v>50</v>
      </c>
      <c r="I30" s="90"/>
      <c r="J30" s="77" t="s">
        <v>51</v>
      </c>
      <c r="K30" s="79">
        <v>-13824.39</v>
      </c>
      <c r="L30" s="53"/>
      <c r="M30" s="26">
        <f t="array" ref="M30">MAX(IF(Таблица2[Столбец2]='Расчет прибыли'!D30,Таблица2[Столбец9]))</f>
        <v>0</v>
      </c>
      <c r="N30" s="63">
        <f t="shared" si="0"/>
        <v>1276.6500000000001</v>
      </c>
      <c r="O30" s="64">
        <f t="shared" si="1"/>
        <v>11520.325000000001</v>
      </c>
      <c r="P30" s="61">
        <f t="shared" si="2"/>
        <v>765.99</v>
      </c>
      <c r="Q30" s="46">
        <f t="shared" si="3"/>
        <v>0</v>
      </c>
      <c r="R30" s="30"/>
      <c r="S30" s="71" t="str">
        <f t="shared" si="4"/>
        <v>Заказ клиента 0Б00-000340 от 14.03.2024 12:36:20</v>
      </c>
      <c r="T30" s="72">
        <f t="shared" si="7"/>
        <v>3000</v>
      </c>
      <c r="U30" s="36">
        <f t="shared" si="5"/>
        <v>1276.6500000000001</v>
      </c>
      <c r="V30" s="73">
        <f t="shared" si="8"/>
        <v>11520.325000000001</v>
      </c>
      <c r="W30" s="73">
        <f t="shared" si="9"/>
        <v>11520.325000000001</v>
      </c>
      <c r="X30" s="73">
        <f t="shared" si="10"/>
        <v>0</v>
      </c>
      <c r="Y30" s="73">
        <f t="shared" si="6"/>
        <v>11520.325000000001</v>
      </c>
    </row>
    <row r="31" spans="2:25" s="5" customFormat="1" ht="33.75">
      <c r="B31" s="77" t="s">
        <v>383</v>
      </c>
      <c r="C31" s="79">
        <v>2000</v>
      </c>
      <c r="D31" s="86" t="s">
        <v>395</v>
      </c>
      <c r="E31" s="87">
        <v>13568.2</v>
      </c>
      <c r="F31" s="80">
        <v>0.5</v>
      </c>
      <c r="G31" s="81">
        <v>46000</v>
      </c>
      <c r="H31" s="77" t="s">
        <v>49</v>
      </c>
      <c r="I31" s="90"/>
      <c r="J31" s="77" t="s">
        <v>51</v>
      </c>
      <c r="K31" s="89"/>
      <c r="L31" s="53"/>
      <c r="M31" s="26">
        <f t="array" ref="M31">MAX(IF(Таблица2[Столбец2]='Расчет прибыли'!D31,Таблица2[Столбец9]))</f>
        <v>0</v>
      </c>
      <c r="N31" s="63">
        <f t="shared" si="0"/>
        <v>6784.1</v>
      </c>
      <c r="O31" s="64">
        <f t="shared" si="1"/>
        <v>0</v>
      </c>
      <c r="P31" s="61">
        <f t="shared" si="2"/>
        <v>4070.46</v>
      </c>
      <c r="Q31" s="46">
        <f t="shared" si="3"/>
        <v>0</v>
      </c>
      <c r="R31" s="30"/>
      <c r="S31" s="71" t="str">
        <f t="shared" si="4"/>
        <v>Заказ клиента 0Б00-000342 от 14.03.2024 16:29:37</v>
      </c>
      <c r="T31" s="72">
        <f t="shared" si="7"/>
        <v>2000</v>
      </c>
      <c r="U31" s="36">
        <f t="shared" si="5"/>
        <v>6784.1</v>
      </c>
      <c r="V31" s="73">
        <f t="shared" si="8"/>
        <v>-40000</v>
      </c>
      <c r="W31" s="73">
        <f t="shared" si="9"/>
        <v>-40000</v>
      </c>
      <c r="X31" s="73">
        <f t="shared" si="10"/>
        <v>40000</v>
      </c>
      <c r="Y31" s="73">
        <f t="shared" si="6"/>
        <v>-40000</v>
      </c>
    </row>
    <row r="32" spans="2:25" s="5" customFormat="1" ht="33.75">
      <c r="B32" s="77" t="s">
        <v>481</v>
      </c>
      <c r="C32" s="79">
        <v>9000</v>
      </c>
      <c r="D32" s="86" t="s">
        <v>396</v>
      </c>
      <c r="E32" s="87">
        <v>20377.080000000002</v>
      </c>
      <c r="F32" s="80">
        <v>0.6</v>
      </c>
      <c r="G32" s="81">
        <v>24000</v>
      </c>
      <c r="H32" s="77" t="s">
        <v>49</v>
      </c>
      <c r="I32" s="90"/>
      <c r="J32" s="77" t="s">
        <v>51</v>
      </c>
      <c r="K32" s="89"/>
      <c r="L32" s="53"/>
      <c r="M32" s="26">
        <f t="array" ref="M32">MAX(IF(Таблица2[Столбец2]='Расчет прибыли'!D32,Таблица2[Столбец9]))</f>
        <v>3</v>
      </c>
      <c r="N32" s="63">
        <f t="shared" si="0"/>
        <v>12226.248000000001</v>
      </c>
      <c r="O32" s="64">
        <f t="shared" si="1"/>
        <v>0</v>
      </c>
      <c r="P32" s="61">
        <f t="shared" si="2"/>
        <v>7335.7488000000003</v>
      </c>
      <c r="Q32" s="46">
        <f t="shared" si="3"/>
        <v>0</v>
      </c>
      <c r="R32" s="30"/>
      <c r="S32" s="71" t="str">
        <f t="shared" si="4"/>
        <v>Заказ клиента 0Б00-000375 от 20.03.2024 12:09:23</v>
      </c>
      <c r="T32" s="72">
        <f t="shared" si="7"/>
        <v>9000</v>
      </c>
      <c r="U32" s="36">
        <f t="shared" si="5"/>
        <v>12226.248000000001</v>
      </c>
      <c r="V32" s="73">
        <f t="shared" si="8"/>
        <v>-21000</v>
      </c>
      <c r="W32" s="73">
        <f t="shared" si="9"/>
        <v>-21000</v>
      </c>
      <c r="X32" s="73">
        <f t="shared" si="10"/>
        <v>21000</v>
      </c>
      <c r="Y32" s="73">
        <f t="shared" si="6"/>
        <v>-21000</v>
      </c>
    </row>
    <row r="33" spans="2:25" s="5" customFormat="1" ht="33.75">
      <c r="B33" s="77" t="s">
        <v>438</v>
      </c>
      <c r="C33" s="79">
        <v>7000</v>
      </c>
      <c r="D33" s="86" t="s">
        <v>397</v>
      </c>
      <c r="E33" s="87">
        <v>7915.48</v>
      </c>
      <c r="F33" s="90"/>
      <c r="G33" s="90"/>
      <c r="H33" s="77" t="s">
        <v>49</v>
      </c>
      <c r="I33" s="90"/>
      <c r="J33" s="77" t="s">
        <v>51</v>
      </c>
      <c r="K33" s="79">
        <v>-29153.16</v>
      </c>
      <c r="L33" s="53"/>
      <c r="M33" s="26">
        <f t="array" ref="M33">MAX(IF(Таблица2[Столбец2]='Расчет прибыли'!D33,Таблица2[Столбец9]))</f>
        <v>4</v>
      </c>
      <c r="N33" s="63">
        <f t="shared" si="0"/>
        <v>7519.7059999999992</v>
      </c>
      <c r="O33" s="64">
        <f t="shared" si="1"/>
        <v>5979.5849999999991</v>
      </c>
      <c r="P33" s="61">
        <f t="shared" si="2"/>
        <v>4511.8235999999997</v>
      </c>
      <c r="Q33" s="46">
        <f t="shared" si="3"/>
        <v>0</v>
      </c>
      <c r="R33" s="30"/>
      <c r="S33" s="71" t="str">
        <f t="shared" si="4"/>
        <v>Заказ клиента 0Б00-000258 от 28.02.2024 19:23:39</v>
      </c>
      <c r="T33" s="72">
        <f t="shared" si="7"/>
        <v>7000</v>
      </c>
      <c r="U33" s="36">
        <f t="shared" si="5"/>
        <v>7915.48</v>
      </c>
      <c r="V33" s="73">
        <f t="shared" si="8"/>
        <v>6294.2999999999993</v>
      </c>
      <c r="W33" s="73">
        <f t="shared" si="9"/>
        <v>5979.5849999999991</v>
      </c>
      <c r="X33" s="73">
        <f t="shared" si="10"/>
        <v>18000</v>
      </c>
      <c r="Y33" s="73">
        <f t="shared" si="6"/>
        <v>5979.5849999999991</v>
      </c>
    </row>
    <row r="34" spans="2:25" s="5" customFormat="1" ht="33.75">
      <c r="B34" s="77" t="s">
        <v>454</v>
      </c>
      <c r="C34" s="79">
        <v>5550</v>
      </c>
      <c r="D34" s="86" t="s">
        <v>398</v>
      </c>
      <c r="E34" s="87">
        <v>1936.8</v>
      </c>
      <c r="F34" s="90"/>
      <c r="G34" s="90"/>
      <c r="H34" s="77" t="s">
        <v>49</v>
      </c>
      <c r="I34" s="90"/>
      <c r="J34" s="77" t="s">
        <v>51</v>
      </c>
      <c r="K34" s="79">
        <v>-14171.4</v>
      </c>
      <c r="L34" s="53"/>
      <c r="M34" s="26">
        <f t="array" ref="M34">MAX(IF(Таблица2[Столбец2]='Расчет прибыли'!D34,Таблица2[Столбец9]))</f>
        <v>0</v>
      </c>
      <c r="N34" s="63">
        <f t="shared" si="0"/>
        <v>1936.8</v>
      </c>
      <c r="O34" s="64">
        <f t="shared" si="1"/>
        <v>5914.5</v>
      </c>
      <c r="P34" s="61">
        <f t="shared" si="2"/>
        <v>1162.08</v>
      </c>
      <c r="Q34" s="46">
        <f t="shared" si="3"/>
        <v>0</v>
      </c>
      <c r="R34" s="30"/>
      <c r="S34" s="71" t="str">
        <f t="shared" si="4"/>
        <v>Заказ клиента 0Б00-000296 от 04.03.2024 13:54:54</v>
      </c>
      <c r="T34" s="72">
        <f t="shared" si="7"/>
        <v>5550</v>
      </c>
      <c r="U34" s="36">
        <f t="shared" si="5"/>
        <v>1936.8</v>
      </c>
      <c r="V34" s="73">
        <f t="shared" si="8"/>
        <v>5914.5</v>
      </c>
      <c r="W34" s="73">
        <f t="shared" si="9"/>
        <v>5914.5</v>
      </c>
      <c r="X34" s="73">
        <f t="shared" si="10"/>
        <v>5895</v>
      </c>
      <c r="Y34" s="73">
        <f t="shared" si="6"/>
        <v>5914.5</v>
      </c>
    </row>
    <row r="35" spans="2:25" s="5" customFormat="1" ht="33.75">
      <c r="B35" s="77" t="s">
        <v>680</v>
      </c>
      <c r="C35" s="79">
        <v>1000</v>
      </c>
      <c r="D35" s="86" t="s">
        <v>399</v>
      </c>
      <c r="E35" s="87">
        <v>5779.2</v>
      </c>
      <c r="F35" s="90"/>
      <c r="G35" s="90"/>
      <c r="H35" s="77" t="s">
        <v>49</v>
      </c>
      <c r="I35" s="90"/>
      <c r="J35" s="77" t="s">
        <v>51</v>
      </c>
      <c r="K35" s="79">
        <v>-15832.6</v>
      </c>
      <c r="L35" s="53"/>
      <c r="M35" s="26">
        <f t="array" ref="M35">MAX(IF(Таблица2[Столбец2]='Расчет прибыли'!D35,Таблица2[Столбец9]))</f>
        <v>0</v>
      </c>
      <c r="N35" s="63">
        <f t="shared" si="0"/>
        <v>5779.2</v>
      </c>
      <c r="O35" s="64">
        <f t="shared" si="1"/>
        <v>3193.8333333333339</v>
      </c>
      <c r="P35" s="61">
        <f t="shared" si="2"/>
        <v>3467.52</v>
      </c>
      <c r="Q35" s="46">
        <f t="shared" si="3"/>
        <v>0</v>
      </c>
      <c r="R35" s="30"/>
      <c r="S35" s="71" t="str">
        <f t="shared" si="4"/>
        <v>Заказ клиента 0Б00-000419 от 27.03.2024 11:00:49</v>
      </c>
      <c r="T35" s="72">
        <f t="shared" si="7"/>
        <v>1000</v>
      </c>
      <c r="U35" s="36">
        <f t="shared" si="5"/>
        <v>5779.2</v>
      </c>
      <c r="V35" s="73">
        <f t="shared" si="8"/>
        <v>3193.8333333333339</v>
      </c>
      <c r="W35" s="73">
        <f t="shared" si="9"/>
        <v>3193.8333333333339</v>
      </c>
      <c r="X35" s="73">
        <f t="shared" si="10"/>
        <v>10000</v>
      </c>
      <c r="Y35" s="73">
        <f t="shared" si="6"/>
        <v>3193.8333333333339</v>
      </c>
    </row>
    <row r="36" spans="2:25" s="5" customFormat="1" ht="33.75">
      <c r="B36" s="77" t="s">
        <v>665</v>
      </c>
      <c r="C36" s="79">
        <v>1000</v>
      </c>
      <c r="D36" s="86" t="s">
        <v>400</v>
      </c>
      <c r="E36" s="87">
        <v>7944.16</v>
      </c>
      <c r="F36" s="90"/>
      <c r="G36" s="90"/>
      <c r="H36" s="77" t="s">
        <v>49</v>
      </c>
      <c r="I36" s="90"/>
      <c r="J36" s="77" t="s">
        <v>410</v>
      </c>
      <c r="K36" s="79">
        <v>-5307.04</v>
      </c>
      <c r="L36" s="53">
        <v>99.411600000000007</v>
      </c>
      <c r="M36" s="26">
        <f t="array" ref="M36">MAX(IF(Таблица2[Столбец2]='Расчет прибыли'!D36,Таблица2[Столбец9]))</f>
        <v>0</v>
      </c>
      <c r="N36" s="63">
        <f t="shared" si="0"/>
        <v>7944.16</v>
      </c>
      <c r="O36" s="64">
        <f t="shared" si="1"/>
        <v>409619.11472000001</v>
      </c>
      <c r="P36" s="61">
        <f t="shared" si="2"/>
        <v>4766.4960000000001</v>
      </c>
      <c r="Q36" s="46">
        <f t="shared" si="3"/>
        <v>0</v>
      </c>
      <c r="R36" s="76"/>
      <c r="S36" s="71" t="str">
        <f t="shared" si="4"/>
        <v>Заказ клиента 0М00-000038 от 01.04.2024 17:51:00</v>
      </c>
      <c r="T36" s="72">
        <f t="shared" si="7"/>
        <v>1000</v>
      </c>
      <c r="U36" s="36">
        <f t="shared" si="5"/>
        <v>7944.16</v>
      </c>
      <c r="V36" s="73">
        <f t="shared" si="8"/>
        <v>409619.11472000001</v>
      </c>
      <c r="W36" s="73">
        <f t="shared" si="9"/>
        <v>409619.11472000001</v>
      </c>
      <c r="X36" s="73">
        <f t="shared" si="10"/>
        <v>30032</v>
      </c>
      <c r="Y36" s="73">
        <f t="shared" si="6"/>
        <v>409619.11472000001</v>
      </c>
    </row>
    <row r="37" spans="2:25" s="5" customFormat="1" ht="22.5">
      <c r="B37" s="77" t="s">
        <v>681</v>
      </c>
      <c r="C37" s="79">
        <v>3000</v>
      </c>
      <c r="D37" s="86" t="s">
        <v>401</v>
      </c>
      <c r="E37" s="87">
        <v>5355.72</v>
      </c>
      <c r="F37" s="90"/>
      <c r="G37" s="90"/>
      <c r="H37" s="77" t="s">
        <v>50</v>
      </c>
      <c r="I37" s="90"/>
      <c r="J37" s="77" t="s">
        <v>51</v>
      </c>
      <c r="K37" s="79">
        <v>-82622.16</v>
      </c>
      <c r="L37" s="52"/>
      <c r="M37" s="26">
        <f t="array" ref="M37">MAX(IF(Таблица2[Столбец2]='Расчет прибыли'!D37,Таблица2[Столбец9]))</f>
        <v>0</v>
      </c>
      <c r="N37" s="63">
        <f t="shared" si="0"/>
        <v>5355.72</v>
      </c>
      <c r="O37" s="64">
        <f t="shared" si="1"/>
        <v>68851.8</v>
      </c>
      <c r="P37" s="61">
        <f t="shared" si="2"/>
        <v>3213.4320000000002</v>
      </c>
      <c r="Q37" s="46">
        <f t="shared" si="3"/>
        <v>0</v>
      </c>
      <c r="R37" s="30"/>
      <c r="S37" s="71" t="str">
        <f t="shared" si="4"/>
        <v>Заказ клиента 0Б00-000471 от 02.04.2024 12:37:33</v>
      </c>
      <c r="T37" s="72">
        <f t="shared" si="7"/>
        <v>3000</v>
      </c>
      <c r="U37" s="36">
        <f t="shared" si="5"/>
        <v>5355.72</v>
      </c>
      <c r="V37" s="73">
        <f t="shared" si="8"/>
        <v>68851.8</v>
      </c>
      <c r="W37" s="73">
        <f t="shared" si="9"/>
        <v>68851.8</v>
      </c>
      <c r="X37" s="73">
        <f t="shared" si="10"/>
        <v>0</v>
      </c>
      <c r="Y37" s="73">
        <f t="shared" si="6"/>
        <v>68851.8</v>
      </c>
    </row>
    <row r="38" spans="2:25" s="5" customFormat="1" ht="33.75">
      <c r="B38" s="77" t="s">
        <v>460</v>
      </c>
      <c r="C38" s="79">
        <v>7000</v>
      </c>
      <c r="D38" s="86" t="s">
        <v>402</v>
      </c>
      <c r="E38" s="87">
        <v>16876.8</v>
      </c>
      <c r="F38" s="80">
        <v>0.8</v>
      </c>
      <c r="G38" s="81">
        <v>19000</v>
      </c>
      <c r="H38" s="77" t="s">
        <v>49</v>
      </c>
      <c r="I38" s="90"/>
      <c r="J38" s="77" t="s">
        <v>51</v>
      </c>
      <c r="K38" s="89"/>
      <c r="L38" s="52"/>
      <c r="M38" s="26">
        <f t="array" ref="M38">MAX(IF(Таблица2[Столбец2]='Расчет прибыли'!D38,Таблица2[Столбец9]))</f>
        <v>0</v>
      </c>
      <c r="N38" s="63">
        <f t="shared" si="0"/>
        <v>13501.44</v>
      </c>
      <c r="O38" s="64">
        <f t="shared" si="1"/>
        <v>0</v>
      </c>
      <c r="P38" s="61">
        <f t="shared" si="2"/>
        <v>8100.8639999999996</v>
      </c>
      <c r="Q38" s="46">
        <f t="shared" si="3"/>
        <v>0</v>
      </c>
      <c r="R38" s="30"/>
      <c r="S38" s="71" t="str">
        <f t="shared" si="4"/>
        <v>Заказ клиента 0Б00-000303 от 05.03.2024 15:40:11</v>
      </c>
      <c r="T38" s="72">
        <f t="shared" si="7"/>
        <v>7000</v>
      </c>
      <c r="U38" s="36">
        <f t="shared" si="5"/>
        <v>13501.44</v>
      </c>
      <c r="V38" s="73">
        <f t="shared" si="8"/>
        <v>-15000</v>
      </c>
      <c r="W38" s="73">
        <f t="shared" si="9"/>
        <v>-15000</v>
      </c>
      <c r="X38" s="73">
        <f t="shared" si="10"/>
        <v>15000</v>
      </c>
      <c r="Y38" s="73">
        <f t="shared" si="6"/>
        <v>-15000</v>
      </c>
    </row>
    <row r="39" spans="2:25" s="5" customFormat="1" ht="33.75">
      <c r="B39" s="77" t="s">
        <v>448</v>
      </c>
      <c r="C39" s="79">
        <v>30000</v>
      </c>
      <c r="D39" s="86" t="s">
        <v>403</v>
      </c>
      <c r="E39" s="88">
        <v>594.53</v>
      </c>
      <c r="F39" s="90"/>
      <c r="G39" s="90"/>
      <c r="H39" s="77" t="s">
        <v>49</v>
      </c>
      <c r="I39" s="90"/>
      <c r="J39" s="77" t="s">
        <v>51</v>
      </c>
      <c r="K39" s="79">
        <v>-11358.85</v>
      </c>
      <c r="L39" s="52"/>
      <c r="M39" s="26">
        <f t="array" ref="M39">MAX(IF(Таблица2[Столбец2]='Расчет прибыли'!D39,Таблица2[Столбец9]))</f>
        <v>-2</v>
      </c>
      <c r="N39" s="63">
        <f t="shared" si="0"/>
        <v>594.53</v>
      </c>
      <c r="O39" s="64">
        <f t="shared" si="1"/>
        <v>2465.7083333333339</v>
      </c>
      <c r="P39" s="61">
        <f t="shared" si="2"/>
        <v>356.71799999999996</v>
      </c>
      <c r="Q39" s="46">
        <f t="shared" si="3"/>
        <v>0</v>
      </c>
      <c r="R39" s="30"/>
      <c r="S39" s="71" t="str">
        <f t="shared" si="4"/>
        <v>Заказ клиента 0Б00-000307 от 05.03.2024 17:30:43</v>
      </c>
      <c r="T39" s="72">
        <f t="shared" si="7"/>
        <v>30000</v>
      </c>
      <c r="U39" s="36">
        <f t="shared" si="5"/>
        <v>594.53</v>
      </c>
      <c r="V39" s="73">
        <f t="shared" si="8"/>
        <v>2465.7083333333339</v>
      </c>
      <c r="W39" s="73">
        <f t="shared" si="9"/>
        <v>2465.7083333333339</v>
      </c>
      <c r="X39" s="73">
        <f t="shared" si="10"/>
        <v>7000</v>
      </c>
      <c r="Y39" s="73">
        <f t="shared" si="6"/>
        <v>2465.7083333333339</v>
      </c>
    </row>
    <row r="40" spans="2:25" s="5" customFormat="1" ht="33.75">
      <c r="B40" s="77" t="s">
        <v>660</v>
      </c>
      <c r="C40" s="79">
        <v>9000</v>
      </c>
      <c r="D40" s="86" t="s">
        <v>404</v>
      </c>
      <c r="E40" s="87">
        <v>6657</v>
      </c>
      <c r="F40" s="80">
        <v>0.8</v>
      </c>
      <c r="G40" s="81">
        <v>13000</v>
      </c>
      <c r="H40" s="77" t="s">
        <v>49</v>
      </c>
      <c r="I40" s="90"/>
      <c r="J40" s="77" t="s">
        <v>51</v>
      </c>
      <c r="K40" s="89"/>
      <c r="L40" s="52"/>
      <c r="M40" s="26">
        <f t="array" ref="M40">MAX(IF(Таблица2[Столбец2]='Расчет прибыли'!D40,Таблица2[Столбец9]))</f>
        <v>5</v>
      </c>
      <c r="N40" s="63">
        <f t="shared" si="0"/>
        <v>4793.04</v>
      </c>
      <c r="O40" s="64">
        <f t="shared" si="1"/>
        <v>-1000</v>
      </c>
      <c r="P40" s="61">
        <f t="shared" si="2"/>
        <v>2875.8240000000001</v>
      </c>
      <c r="Q40" s="46" t="str">
        <f t="shared" si="3"/>
        <v>УБЫТОК = -1000</v>
      </c>
      <c r="R40" s="30"/>
      <c r="S40" s="71" t="str">
        <f t="shared" si="4"/>
        <v>Заказ клиента 0М00-000028 от 12.03.2024 13:57:39</v>
      </c>
      <c r="T40" s="72">
        <f t="shared" si="7"/>
        <v>9000</v>
      </c>
      <c r="U40" s="36">
        <f t="shared" si="5"/>
        <v>5325.6</v>
      </c>
      <c r="V40" s="73">
        <f t="shared" si="8"/>
        <v>-14000</v>
      </c>
      <c r="W40" s="73">
        <f t="shared" si="9"/>
        <v>-14000</v>
      </c>
      <c r="X40" s="73">
        <f t="shared" si="10"/>
        <v>14000</v>
      </c>
      <c r="Y40" s="73">
        <f t="shared" si="6"/>
        <v>-1000</v>
      </c>
    </row>
    <row r="41" spans="2:25" s="5" customFormat="1" ht="22.5">
      <c r="B41" s="77" t="s">
        <v>657</v>
      </c>
      <c r="C41" s="79">
        <v>20000</v>
      </c>
      <c r="D41" s="86" t="s">
        <v>405</v>
      </c>
      <c r="E41" s="88">
        <v>42.24</v>
      </c>
      <c r="F41" s="90"/>
      <c r="G41" s="90"/>
      <c r="H41" s="77" t="s">
        <v>50</v>
      </c>
      <c r="I41" s="90"/>
      <c r="J41" s="77" t="s">
        <v>51</v>
      </c>
      <c r="K41" s="78">
        <v>-115.72</v>
      </c>
      <c r="L41" s="52"/>
      <c r="M41" s="26">
        <f t="array" ref="M41">MAX(IF(Таблица2[Столбец2]='Расчет прибыли'!D41,Таблица2[Столбец9]))</f>
        <v>-14</v>
      </c>
      <c r="N41" s="63">
        <f t="shared" ref="N41:N72" si="25">IF(M41&gt;$L$2,IF((U41-(U41*$L$3*(M41-$L$2)))&lt;0,0,U41-(U41*$L$3*(M41-$L$2))),U41)</f>
        <v>42.24</v>
      </c>
      <c r="O41" s="64">
        <f t="shared" ref="O41:O72" si="26">IF(AND(F41&gt;0,G41&gt;0,G41-X41&gt;=0),0,Y41)</f>
        <v>96.433333333333337</v>
      </c>
      <c r="P41" s="61">
        <f t="shared" ref="P41:P72" si="27">N41*$Q$3</f>
        <v>25.344000000000001</v>
      </c>
      <c r="Q41" s="46">
        <f t="shared" ref="Q41:Q72" si="28">IF(ISNUMBER(O41),IF(O41&lt;0,"УБЫТОК = "&amp;ROUND(O41,2),O41*$Q$2),"Нет данных")</f>
        <v>0</v>
      </c>
      <c r="R41" s="30"/>
      <c r="S41" s="71" t="str">
        <f t="shared" ref="S41:S72" si="29">B41</f>
        <v>Заказ клиента 0М00-000033 от 15.03.2024 18:07:02</v>
      </c>
      <c r="T41" s="72">
        <f t="shared" si="7"/>
        <v>20000</v>
      </c>
      <c r="U41" s="36">
        <f t="shared" ref="U41:U72" si="30">IF(F41&gt;0,F41*E41,E41)</f>
        <v>42.24</v>
      </c>
      <c r="V41" s="73">
        <f t="shared" si="8"/>
        <v>96.433333333333337</v>
      </c>
      <c r="W41" s="73">
        <f t="shared" si="9"/>
        <v>96.433333333333337</v>
      </c>
      <c r="X41" s="73">
        <f t="shared" si="10"/>
        <v>0</v>
      </c>
      <c r="Y41" s="73">
        <f t="shared" ref="Y41:Y72" si="31">IF(ISNUMBER(W41),(IF(AND(G41&gt;0,G41-X41&lt;0),G41-X41,W41)),W41)</f>
        <v>96.433333333333337</v>
      </c>
    </row>
    <row r="42" spans="2:25" s="5" customFormat="1" ht="22.5">
      <c r="B42" s="77" t="s">
        <v>534</v>
      </c>
      <c r="C42" s="79">
        <v>30000</v>
      </c>
      <c r="D42" s="86" t="s">
        <v>406</v>
      </c>
      <c r="E42" s="88">
        <v>51.66</v>
      </c>
      <c r="F42" s="90"/>
      <c r="G42" s="90"/>
      <c r="H42" s="77" t="s">
        <v>50</v>
      </c>
      <c r="I42" s="90"/>
      <c r="J42" s="77" t="s">
        <v>51</v>
      </c>
      <c r="K42" s="89"/>
      <c r="L42" s="52"/>
      <c r="M42" s="26">
        <f t="array" ref="M42">MAX(IF(Таблица2[Столбец2]='Расчет прибыли'!D42,Таблица2[Столбец9]))</f>
        <v>-12</v>
      </c>
      <c r="N42" s="63">
        <f t="shared" si="25"/>
        <v>51.66</v>
      </c>
      <c r="O42" s="64">
        <f t="shared" si="26"/>
        <v>0</v>
      </c>
      <c r="P42" s="61">
        <f t="shared" si="27"/>
        <v>30.995999999999995</v>
      </c>
      <c r="Q42" s="46">
        <f t="shared" si="28"/>
        <v>0</v>
      </c>
      <c r="R42" s="30"/>
      <c r="S42" s="71" t="str">
        <f t="shared" si="29"/>
        <v>Заказ клиента 0Б00-000364 от 19.03.2024 10:27:03</v>
      </c>
      <c r="T42" s="72">
        <f t="shared" si="7"/>
        <v>30000</v>
      </c>
      <c r="U42" s="36">
        <f t="shared" si="30"/>
        <v>51.66</v>
      </c>
      <c r="V42" s="73">
        <f t="shared" si="8"/>
        <v>0</v>
      </c>
      <c r="W42" s="73">
        <f t="shared" si="9"/>
        <v>0</v>
      </c>
      <c r="X42" s="73">
        <f t="shared" si="10"/>
        <v>0</v>
      </c>
      <c r="Y42" s="73">
        <f t="shared" si="31"/>
        <v>0</v>
      </c>
    </row>
    <row r="43" spans="2:25" s="5" customFormat="1" ht="33.75">
      <c r="B43" s="77" t="s">
        <v>682</v>
      </c>
      <c r="C43" s="79">
        <v>1500</v>
      </c>
      <c r="D43" s="86" t="s">
        <v>407</v>
      </c>
      <c r="E43" s="87">
        <v>5140.5</v>
      </c>
      <c r="F43" s="90"/>
      <c r="G43" s="90"/>
      <c r="H43" s="77" t="s">
        <v>49</v>
      </c>
      <c r="I43" s="90"/>
      <c r="J43" s="77" t="s">
        <v>51</v>
      </c>
      <c r="K43" s="79">
        <v>-26061.3</v>
      </c>
      <c r="L43" s="52"/>
      <c r="M43" s="26">
        <f t="array" ref="M43">MAX(IF(Таблица2[Столбец2]='Расчет прибыли'!D43,Таблица2[Столбец9]))</f>
        <v>0</v>
      </c>
      <c r="N43" s="63">
        <f t="shared" si="25"/>
        <v>5140.5</v>
      </c>
      <c r="O43" s="64">
        <f t="shared" si="26"/>
        <v>14217.75</v>
      </c>
      <c r="P43" s="61">
        <f t="shared" si="27"/>
        <v>3084.2999999999997</v>
      </c>
      <c r="Q43" s="46">
        <f t="shared" si="28"/>
        <v>0</v>
      </c>
      <c r="R43" s="30"/>
      <c r="S43" s="71" t="str">
        <f t="shared" si="29"/>
        <v>Заказ клиента 0Б00-000466 от 01.04.2024 14:30:55</v>
      </c>
      <c r="T43" s="72">
        <f t="shared" si="7"/>
        <v>1500</v>
      </c>
      <c r="U43" s="36">
        <f t="shared" si="30"/>
        <v>5140.5</v>
      </c>
      <c r="V43" s="73">
        <f t="shared" si="8"/>
        <v>14217.75</v>
      </c>
      <c r="W43" s="73">
        <f t="shared" si="9"/>
        <v>14217.75</v>
      </c>
      <c r="X43" s="73">
        <f t="shared" si="10"/>
        <v>7500</v>
      </c>
      <c r="Y43" s="73">
        <f t="shared" si="31"/>
        <v>14217.75</v>
      </c>
    </row>
    <row r="44" spans="2:25" s="5" customFormat="1" ht="22.5">
      <c r="B44" s="77" t="s">
        <v>683</v>
      </c>
      <c r="C44" s="78">
        <v>700</v>
      </c>
      <c r="D44" s="86" t="s">
        <v>408</v>
      </c>
      <c r="E44" s="88">
        <v>903.16</v>
      </c>
      <c r="F44" s="90"/>
      <c r="G44" s="90"/>
      <c r="H44" s="77" t="s">
        <v>50</v>
      </c>
      <c r="I44" s="90"/>
      <c r="J44" s="77" t="s">
        <v>51</v>
      </c>
      <c r="K44" s="79">
        <v>-2870.28</v>
      </c>
      <c r="L44" s="52"/>
      <c r="M44" s="26">
        <f t="array" ref="M44">MAX(IF(Таблица2[Столбец2]='Расчет прибыли'!D44,Таблица2[Столбец9]))</f>
        <v>0</v>
      </c>
      <c r="N44" s="63">
        <f t="shared" si="25"/>
        <v>903.16</v>
      </c>
      <c r="O44" s="64">
        <f t="shared" si="26"/>
        <v>2391.9</v>
      </c>
      <c r="P44" s="61">
        <f t="shared" si="27"/>
        <v>541.89599999999996</v>
      </c>
      <c r="Q44" s="46">
        <f t="shared" si="28"/>
        <v>0</v>
      </c>
      <c r="R44" s="30"/>
      <c r="S44" s="71" t="str">
        <f t="shared" si="29"/>
        <v>Заказ клиента 0Б00-000467 от 01.04.2024 14:37:54</v>
      </c>
      <c r="T44" s="72">
        <f t="shared" si="7"/>
        <v>700</v>
      </c>
      <c r="U44" s="36">
        <f t="shared" si="30"/>
        <v>903.16</v>
      </c>
      <c r="V44" s="73">
        <f t="shared" si="8"/>
        <v>2391.9</v>
      </c>
      <c r="W44" s="73">
        <f t="shared" si="9"/>
        <v>2391.9</v>
      </c>
      <c r="X44" s="73">
        <f t="shared" si="10"/>
        <v>0</v>
      </c>
      <c r="Y44" s="73">
        <f t="shared" si="31"/>
        <v>2391.9</v>
      </c>
    </row>
    <row r="45" spans="2:25" s="5" customFormat="1" ht="22.5">
      <c r="B45" s="77" t="s">
        <v>570</v>
      </c>
      <c r="C45" s="79">
        <v>2422</v>
      </c>
      <c r="D45" s="86" t="s">
        <v>409</v>
      </c>
      <c r="E45" s="88">
        <v>26.96</v>
      </c>
      <c r="F45" s="90"/>
      <c r="G45" s="90"/>
      <c r="H45" s="77" t="s">
        <v>50</v>
      </c>
      <c r="I45" s="90"/>
      <c r="J45" s="77" t="s">
        <v>51</v>
      </c>
      <c r="K45" s="78">
        <v>-85.68</v>
      </c>
      <c r="L45" s="52"/>
      <c r="M45" s="26">
        <f t="array" ref="M45">MAX(IF(Таблица2[Столбец2]='Расчет прибыли'!D45,Таблица2[Столбец9]))</f>
        <v>-9</v>
      </c>
      <c r="N45" s="63">
        <f t="shared" si="25"/>
        <v>26.96</v>
      </c>
      <c r="O45" s="64">
        <f t="shared" si="26"/>
        <v>71.400000000000006</v>
      </c>
      <c r="P45" s="61">
        <f t="shared" si="27"/>
        <v>16.175999999999998</v>
      </c>
      <c r="Q45" s="46">
        <f t="shared" si="28"/>
        <v>0</v>
      </c>
      <c r="R45" s="30"/>
      <c r="S45" s="71" t="str">
        <f t="shared" si="29"/>
        <v>Заказ клиента 0Б00-000504 от 08.04.2024 16:00:41</v>
      </c>
      <c r="T45" s="72">
        <f t="shared" si="7"/>
        <v>2422</v>
      </c>
      <c r="U45" s="36">
        <f t="shared" si="30"/>
        <v>26.96</v>
      </c>
      <c r="V45" s="73">
        <f t="shared" si="8"/>
        <v>71.400000000000006</v>
      </c>
      <c r="W45" s="73">
        <f t="shared" si="9"/>
        <v>71.400000000000006</v>
      </c>
      <c r="X45" s="73">
        <f t="shared" si="10"/>
        <v>0</v>
      </c>
      <c r="Y45" s="73">
        <f t="shared" si="31"/>
        <v>71.400000000000006</v>
      </c>
    </row>
    <row r="46" spans="2:25" s="5" customFormat="1" ht="22.5">
      <c r="B46" s="77" t="s">
        <v>684</v>
      </c>
      <c r="C46" s="78">
        <v>300</v>
      </c>
      <c r="D46" s="86"/>
      <c r="E46" s="87"/>
      <c r="F46" s="90"/>
      <c r="G46" s="90"/>
      <c r="H46" s="77"/>
      <c r="I46" s="90"/>
      <c r="J46" s="77"/>
      <c r="K46" s="79"/>
      <c r="L46" s="52"/>
      <c r="M46" s="26">
        <f t="array" ref="M46">MAX(IF(Таблица2[Столбец2]='Расчет прибыли'!D46,Таблица2[Столбец9]))</f>
        <v>0</v>
      </c>
      <c r="N46" s="63">
        <f t="shared" si="25"/>
        <v>0</v>
      </c>
      <c r="O46" s="64" t="str">
        <f t="shared" si="26"/>
        <v>Доставка не разнесена</v>
      </c>
      <c r="P46" s="61">
        <f t="shared" si="27"/>
        <v>0</v>
      </c>
      <c r="Q46" s="46" t="str">
        <f t="shared" si="28"/>
        <v>Нет данных</v>
      </c>
      <c r="R46" s="30"/>
      <c r="S46" s="71" t="str">
        <f t="shared" si="29"/>
        <v>Заказ клиента 0Б00-000507 от 09.04.2024 10:46:02</v>
      </c>
      <c r="T46" s="72">
        <f t="shared" si="7"/>
        <v>300</v>
      </c>
      <c r="U46" s="36">
        <f t="shared" si="30"/>
        <v>0</v>
      </c>
      <c r="V46" s="73" t="str">
        <f t="shared" si="8"/>
        <v>Доставка не разнесена</v>
      </c>
      <c r="W46" s="73" t="str">
        <f t="shared" si="9"/>
        <v>Доставка не разнесена</v>
      </c>
      <c r="X46" s="73">
        <f t="shared" si="10"/>
        <v>0</v>
      </c>
      <c r="Y46" s="73" t="str">
        <f t="shared" si="31"/>
        <v>Доставка не разнесена</v>
      </c>
    </row>
    <row r="47" spans="2:25" s="5" customFormat="1" ht="22.5">
      <c r="B47" s="77" t="s">
        <v>560</v>
      </c>
      <c r="C47" s="79">
        <v>23380</v>
      </c>
      <c r="D47" s="86"/>
      <c r="E47" s="88"/>
      <c r="F47" s="90"/>
      <c r="G47" s="90"/>
      <c r="H47" s="77"/>
      <c r="I47" s="90"/>
      <c r="J47" s="77"/>
      <c r="K47" s="78"/>
      <c r="L47" s="52"/>
      <c r="M47" s="26">
        <f t="array" ref="M47">MAX(IF(Таблица2[Столбец2]='Расчет прибыли'!D47,Таблица2[Столбец9]))</f>
        <v>0</v>
      </c>
      <c r="N47" s="63">
        <f t="shared" si="25"/>
        <v>0</v>
      </c>
      <c r="O47" s="64" t="str">
        <f t="shared" si="26"/>
        <v>Доставка не разнесена</v>
      </c>
      <c r="P47" s="61">
        <f t="shared" si="27"/>
        <v>0</v>
      </c>
      <c r="Q47" s="46" t="str">
        <f t="shared" si="28"/>
        <v>Нет данных</v>
      </c>
      <c r="R47" s="30"/>
      <c r="S47" s="71" t="str">
        <f t="shared" si="29"/>
        <v>Заказ клиента 0Б00-000346 от 15.03.2024 14:19:00</v>
      </c>
      <c r="T47" s="72">
        <f t="shared" si="7"/>
        <v>23380</v>
      </c>
      <c r="U47" s="36">
        <f t="shared" si="30"/>
        <v>0</v>
      </c>
      <c r="V47" s="73" t="str">
        <f t="shared" si="8"/>
        <v>Доставка не разнесена</v>
      </c>
      <c r="W47" s="73" t="str">
        <f t="shared" si="9"/>
        <v>Доставка не разнесена</v>
      </c>
      <c r="X47" s="73">
        <f t="shared" si="10"/>
        <v>0</v>
      </c>
      <c r="Y47" s="73" t="str">
        <f t="shared" si="31"/>
        <v>Доставка не разнесена</v>
      </c>
    </row>
    <row r="48" spans="2:25" s="5" customFormat="1" ht="22.5">
      <c r="B48" s="77" t="s">
        <v>563</v>
      </c>
      <c r="C48" s="79">
        <v>32380</v>
      </c>
      <c r="D48" s="86"/>
      <c r="E48" s="88"/>
      <c r="F48" s="90"/>
      <c r="G48" s="90"/>
      <c r="H48" s="77"/>
      <c r="I48" s="90"/>
      <c r="J48" s="77"/>
      <c r="K48" s="79"/>
      <c r="L48" s="52"/>
      <c r="M48" s="26">
        <f t="array" ref="M48">MAX(IF(Таблица2[Столбец2]='Расчет прибыли'!D48,Таблица2[Столбец9]))</f>
        <v>0</v>
      </c>
      <c r="N48" s="63">
        <f t="shared" si="25"/>
        <v>0</v>
      </c>
      <c r="O48" s="64" t="str">
        <f t="shared" si="26"/>
        <v>Доставка не разнесена</v>
      </c>
      <c r="P48" s="61">
        <f t="shared" si="27"/>
        <v>0</v>
      </c>
      <c r="Q48" s="46" t="str">
        <f t="shared" si="28"/>
        <v>Нет данных</v>
      </c>
      <c r="R48" s="30"/>
      <c r="S48" s="71" t="str">
        <f t="shared" si="29"/>
        <v>Заказ клиента 0Б00-000348 от 15.03.2024 16:15:17</v>
      </c>
      <c r="T48" s="72">
        <f t="shared" si="7"/>
        <v>32380</v>
      </c>
      <c r="U48" s="36">
        <f t="shared" si="30"/>
        <v>0</v>
      </c>
      <c r="V48" s="73" t="str">
        <f t="shared" si="8"/>
        <v>Доставка не разнесена</v>
      </c>
      <c r="W48" s="73" t="str">
        <f t="shared" si="9"/>
        <v>Доставка не разнесена</v>
      </c>
      <c r="X48" s="73">
        <f t="shared" si="10"/>
        <v>0</v>
      </c>
      <c r="Y48" s="73" t="str">
        <f t="shared" si="31"/>
        <v>Доставка не разнесена</v>
      </c>
    </row>
    <row r="49" spans="2:25" s="5" customFormat="1" ht="22.5">
      <c r="B49" s="77" t="s">
        <v>685</v>
      </c>
      <c r="C49" s="78">
        <v>696</v>
      </c>
      <c r="D49" s="86"/>
      <c r="E49" s="88"/>
      <c r="F49" s="90"/>
      <c r="G49" s="90"/>
      <c r="H49" s="77"/>
      <c r="I49" s="90"/>
      <c r="J49" s="77"/>
      <c r="K49" s="78"/>
      <c r="L49" s="52"/>
      <c r="M49" s="26">
        <f t="array" ref="M49">MAX(IF(Таблица2[Столбец2]='Расчет прибыли'!D49,Таблица2[Столбец9]))</f>
        <v>0</v>
      </c>
      <c r="N49" s="63">
        <f t="shared" si="25"/>
        <v>0</v>
      </c>
      <c r="O49" s="64" t="str">
        <f t="shared" si="26"/>
        <v>Доставка не разнесена</v>
      </c>
      <c r="P49" s="61">
        <f t="shared" si="27"/>
        <v>0</v>
      </c>
      <c r="Q49" s="46" t="str">
        <f t="shared" si="28"/>
        <v>Нет данных</v>
      </c>
      <c r="R49" s="30"/>
      <c r="S49" s="71" t="str">
        <f t="shared" si="29"/>
        <v>Заказ клиента 0С00-000011 от 18.03.2024 10:53:53</v>
      </c>
      <c r="T49" s="72">
        <f t="shared" si="7"/>
        <v>696</v>
      </c>
      <c r="U49" s="36">
        <f t="shared" si="30"/>
        <v>0</v>
      </c>
      <c r="V49" s="73" t="str">
        <f t="shared" si="8"/>
        <v>Доставка не разнесена</v>
      </c>
      <c r="W49" s="73" t="str">
        <f t="shared" si="9"/>
        <v>Доставка не разнесена</v>
      </c>
      <c r="X49" s="73">
        <f t="shared" si="10"/>
        <v>0</v>
      </c>
      <c r="Y49" s="73" t="str">
        <f t="shared" si="31"/>
        <v>Доставка не разнесена</v>
      </c>
    </row>
    <row r="50" spans="2:25" s="5" customFormat="1" ht="22.5">
      <c r="B50" s="77" t="s">
        <v>507</v>
      </c>
      <c r="C50" s="79">
        <v>6000</v>
      </c>
      <c r="D50" s="86"/>
      <c r="E50" s="88"/>
      <c r="F50" s="90"/>
      <c r="G50" s="90"/>
      <c r="H50" s="77"/>
      <c r="I50" s="90"/>
      <c r="J50" s="77"/>
      <c r="K50" s="79"/>
      <c r="L50" s="52"/>
      <c r="M50" s="26">
        <f t="array" ref="M50">MAX(IF(Таблица2[Столбец2]='Расчет прибыли'!D50,Таблица2[Столбец9]))</f>
        <v>0</v>
      </c>
      <c r="N50" s="63">
        <f t="shared" si="25"/>
        <v>0</v>
      </c>
      <c r="O50" s="64" t="str">
        <f t="shared" si="26"/>
        <v>Доставка не разнесена</v>
      </c>
      <c r="P50" s="61">
        <f t="shared" si="27"/>
        <v>0</v>
      </c>
      <c r="Q50" s="46" t="str">
        <f t="shared" si="28"/>
        <v>Нет данных</v>
      </c>
      <c r="R50" s="30"/>
      <c r="S50" s="71" t="str">
        <f t="shared" si="29"/>
        <v>Заказ клиента 0Б00-000229 от 21.02.2024 17:47:53</v>
      </c>
      <c r="T50" s="72">
        <f t="shared" si="7"/>
        <v>6000</v>
      </c>
      <c r="U50" s="36">
        <f t="shared" si="30"/>
        <v>0</v>
      </c>
      <c r="V50" s="73" t="str">
        <f t="shared" si="8"/>
        <v>Доставка не разнесена</v>
      </c>
      <c r="W50" s="73" t="str">
        <f t="shared" si="9"/>
        <v>Доставка не разнесена</v>
      </c>
      <c r="X50" s="73">
        <f t="shared" si="10"/>
        <v>0</v>
      </c>
      <c r="Y50" s="73" t="str">
        <f t="shared" si="31"/>
        <v>Доставка не разнесена</v>
      </c>
    </row>
    <row r="51" spans="2:25" s="5" customFormat="1" ht="22.5">
      <c r="B51" s="77" t="s">
        <v>686</v>
      </c>
      <c r="C51" s="79">
        <v>12000</v>
      </c>
      <c r="D51" s="86"/>
      <c r="E51" s="88"/>
      <c r="F51" s="90"/>
      <c r="G51" s="90"/>
      <c r="H51" s="77"/>
      <c r="I51" s="90"/>
      <c r="J51" s="77"/>
      <c r="K51" s="78"/>
      <c r="L51" s="52"/>
      <c r="M51" s="26">
        <f t="array" ref="M51">MAX(IF(Таблица2[Столбец2]='Расчет прибыли'!D51,Таблица2[Столбец9]))</f>
        <v>0</v>
      </c>
      <c r="N51" s="63">
        <f t="shared" si="25"/>
        <v>0</v>
      </c>
      <c r="O51" s="64" t="str">
        <f t="shared" si="26"/>
        <v>Доставка не разнесена</v>
      </c>
      <c r="P51" s="61">
        <f t="shared" si="27"/>
        <v>0</v>
      </c>
      <c r="Q51" s="46" t="str">
        <f t="shared" si="28"/>
        <v>Нет данных</v>
      </c>
      <c r="R51" s="30"/>
      <c r="S51" s="71" t="str">
        <f t="shared" si="29"/>
        <v>Заказ клиента 0Б00-000319 от 11.03.2024 11:50:03</v>
      </c>
      <c r="T51" s="72">
        <f t="shared" si="7"/>
        <v>12000</v>
      </c>
      <c r="U51" s="36">
        <f t="shared" si="30"/>
        <v>0</v>
      </c>
      <c r="V51" s="73" t="str">
        <f t="shared" si="8"/>
        <v>Доставка не разнесена</v>
      </c>
      <c r="W51" s="73" t="str">
        <f t="shared" si="9"/>
        <v>Доставка не разнесена</v>
      </c>
      <c r="X51" s="73">
        <f t="shared" si="10"/>
        <v>0</v>
      </c>
      <c r="Y51" s="73" t="str">
        <f t="shared" si="31"/>
        <v>Доставка не разнесена</v>
      </c>
    </row>
    <row r="52" spans="2:25" s="5" customFormat="1" ht="22.5">
      <c r="B52" s="77" t="s">
        <v>583</v>
      </c>
      <c r="C52" s="79">
        <v>3400</v>
      </c>
      <c r="D52" s="86"/>
      <c r="E52" s="88"/>
      <c r="F52" s="90"/>
      <c r="G52" s="90"/>
      <c r="H52" s="77"/>
      <c r="I52" s="90"/>
      <c r="J52" s="77"/>
      <c r="K52" s="78"/>
      <c r="L52" s="52"/>
      <c r="M52" s="26">
        <f t="array" ref="M52">MAX(IF(Таблица2[Столбец2]='Расчет прибыли'!D52,Таблица2[Столбец9]))</f>
        <v>0</v>
      </c>
      <c r="N52" s="63">
        <f t="shared" si="25"/>
        <v>0</v>
      </c>
      <c r="O52" s="64" t="str">
        <f t="shared" si="26"/>
        <v>Доставка не разнесена</v>
      </c>
      <c r="P52" s="61">
        <f t="shared" si="27"/>
        <v>0</v>
      </c>
      <c r="Q52" s="46" t="str">
        <f t="shared" si="28"/>
        <v>Нет данных</v>
      </c>
      <c r="R52" s="30"/>
      <c r="S52" s="71" t="str">
        <f t="shared" si="29"/>
        <v>Заказ клиента 0Б00-000350 от 18.03.2024 14:55:47</v>
      </c>
      <c r="T52" s="72">
        <f t="shared" si="7"/>
        <v>3400</v>
      </c>
      <c r="U52" s="36">
        <f t="shared" si="30"/>
        <v>0</v>
      </c>
      <c r="V52" s="73" t="str">
        <f t="shared" si="8"/>
        <v>Доставка не разнесена</v>
      </c>
      <c r="W52" s="73" t="str">
        <f t="shared" si="9"/>
        <v>Доставка не разнесена</v>
      </c>
      <c r="X52" s="73">
        <f t="shared" si="10"/>
        <v>0</v>
      </c>
      <c r="Y52" s="73" t="str">
        <f t="shared" si="31"/>
        <v>Доставка не разнесена</v>
      </c>
    </row>
    <row r="53" spans="2:25" s="5" customFormat="1" ht="22.5">
      <c r="B53" s="77" t="s">
        <v>669</v>
      </c>
      <c r="C53" s="79">
        <v>27000</v>
      </c>
      <c r="D53" s="86"/>
      <c r="E53" s="87"/>
      <c r="F53" s="90"/>
      <c r="G53" s="90"/>
      <c r="H53" s="77"/>
      <c r="I53" s="90"/>
      <c r="J53" s="77"/>
      <c r="K53" s="79"/>
      <c r="L53" s="52"/>
      <c r="M53" s="26">
        <f t="array" ref="M53">MAX(IF(Таблица2[Столбец2]='Расчет прибыли'!D53,Таблица2[Столбец9]))</f>
        <v>0</v>
      </c>
      <c r="N53" s="63">
        <f t="shared" si="25"/>
        <v>0</v>
      </c>
      <c r="O53" s="64" t="str">
        <f t="shared" si="26"/>
        <v>Доставка не разнесена</v>
      </c>
      <c r="P53" s="61">
        <f t="shared" si="27"/>
        <v>0</v>
      </c>
      <c r="Q53" s="46" t="str">
        <f t="shared" si="28"/>
        <v>Нет данных</v>
      </c>
      <c r="R53" s="30"/>
      <c r="S53" s="71" t="str">
        <f t="shared" si="29"/>
        <v>Заказ клиента 0М00-000037 от 29.03.2024 11:17:57</v>
      </c>
      <c r="T53" s="72">
        <f t="shared" si="7"/>
        <v>27000</v>
      </c>
      <c r="U53" s="36">
        <f t="shared" si="30"/>
        <v>0</v>
      </c>
      <c r="V53" s="73" t="str">
        <f t="shared" si="8"/>
        <v>Доставка не разнесена</v>
      </c>
      <c r="W53" s="73" t="str">
        <f t="shared" si="9"/>
        <v>Доставка не разнесена</v>
      </c>
      <c r="X53" s="73">
        <f t="shared" si="10"/>
        <v>0</v>
      </c>
      <c r="Y53" s="73" t="str">
        <f t="shared" si="31"/>
        <v>Доставка не разнесена</v>
      </c>
    </row>
    <row r="54" spans="2:25" s="5" customFormat="1" ht="22.5">
      <c r="B54" s="77" t="s">
        <v>579</v>
      </c>
      <c r="C54" s="78">
        <v>50</v>
      </c>
      <c r="D54" s="86"/>
      <c r="E54" s="88"/>
      <c r="F54" s="90"/>
      <c r="G54" s="90"/>
      <c r="H54" s="77"/>
      <c r="I54" s="90"/>
      <c r="J54" s="77"/>
      <c r="K54" s="79"/>
      <c r="L54" s="52"/>
      <c r="M54" s="26">
        <f t="array" ref="M54">MAX(IF(Таблица2[Столбец2]='Расчет прибыли'!D54,Таблица2[Столбец9]))</f>
        <v>0</v>
      </c>
      <c r="N54" s="63">
        <f t="shared" si="25"/>
        <v>0</v>
      </c>
      <c r="O54" s="64" t="str">
        <f t="shared" si="26"/>
        <v>Доставка не разнесена</v>
      </c>
      <c r="P54" s="61">
        <f t="shared" si="27"/>
        <v>0</v>
      </c>
      <c r="Q54" s="46" t="str">
        <f t="shared" si="28"/>
        <v>Нет данных</v>
      </c>
      <c r="R54" s="30"/>
      <c r="S54" s="71" t="str">
        <f t="shared" si="29"/>
        <v>Заказ клиента 0Б00-000510 от 09.04.2024 10:59:19</v>
      </c>
      <c r="T54" s="72">
        <f t="shared" si="7"/>
        <v>50</v>
      </c>
      <c r="U54" s="36">
        <f t="shared" si="30"/>
        <v>0</v>
      </c>
      <c r="V54" s="73" t="str">
        <f t="shared" si="8"/>
        <v>Доставка не разнесена</v>
      </c>
      <c r="W54" s="73" t="str">
        <f t="shared" si="9"/>
        <v>Доставка не разнесена</v>
      </c>
      <c r="X54" s="73">
        <f t="shared" si="10"/>
        <v>0</v>
      </c>
      <c r="Y54" s="73" t="str">
        <f t="shared" si="31"/>
        <v>Доставка не разнесена</v>
      </c>
    </row>
    <row r="55" spans="2:25" s="5" customFormat="1" ht="22.5">
      <c r="B55" s="77" t="s">
        <v>687</v>
      </c>
      <c r="C55" s="79">
        <v>5000</v>
      </c>
      <c r="D55" s="86"/>
      <c r="E55" s="88"/>
      <c r="F55" s="90"/>
      <c r="G55" s="90"/>
      <c r="H55" s="77"/>
      <c r="I55" s="90"/>
      <c r="J55" s="77"/>
      <c r="K55" s="78"/>
      <c r="L55" s="53"/>
      <c r="M55" s="26">
        <f t="array" ref="M55">MAX(IF(Таблица2[Столбец2]='Расчет прибыли'!D55,Таблица2[Столбец9]))</f>
        <v>0</v>
      </c>
      <c r="N55" s="63">
        <f t="shared" si="25"/>
        <v>0</v>
      </c>
      <c r="O55" s="64" t="str">
        <f t="shared" si="26"/>
        <v>Доставка не разнесена</v>
      </c>
      <c r="P55" s="61">
        <f t="shared" si="27"/>
        <v>0</v>
      </c>
      <c r="Q55" s="46" t="str">
        <f t="shared" si="28"/>
        <v>Нет данных</v>
      </c>
      <c r="R55" s="30"/>
      <c r="S55" s="71" t="str">
        <f t="shared" si="29"/>
        <v>Заказ клиента 0Б00-000518 от 10.04.2024 10:14:01</v>
      </c>
      <c r="T55" s="72">
        <f t="shared" si="7"/>
        <v>5000</v>
      </c>
      <c r="U55" s="36">
        <f t="shared" si="30"/>
        <v>0</v>
      </c>
      <c r="V55" s="73" t="str">
        <f t="shared" si="8"/>
        <v>Доставка не разнесена</v>
      </c>
      <c r="W55" s="73" t="str">
        <f t="shared" si="9"/>
        <v>Доставка не разнесена</v>
      </c>
      <c r="X55" s="73">
        <f t="shared" si="10"/>
        <v>0</v>
      </c>
      <c r="Y55" s="73" t="str">
        <f t="shared" si="31"/>
        <v>Доставка не разнесена</v>
      </c>
    </row>
    <row r="56" spans="2:25" s="5" customFormat="1" ht="22.5">
      <c r="B56" s="77" t="s">
        <v>389</v>
      </c>
      <c r="C56" s="79">
        <v>14000</v>
      </c>
      <c r="D56" s="86"/>
      <c r="E56" s="88"/>
      <c r="F56" s="90"/>
      <c r="G56" s="90"/>
      <c r="H56" s="77"/>
      <c r="I56" s="90"/>
      <c r="J56" s="77"/>
      <c r="K56" s="79"/>
      <c r="L56" s="53"/>
      <c r="M56" s="26">
        <f t="array" ref="M56">MAX(IF(Таблица2[Столбец2]='Расчет прибыли'!D56,Таблица2[Столбец9]))</f>
        <v>0</v>
      </c>
      <c r="N56" s="63">
        <f t="shared" si="25"/>
        <v>0</v>
      </c>
      <c r="O56" s="64" t="str">
        <f t="shared" si="26"/>
        <v>Доставка не разнесена</v>
      </c>
      <c r="P56" s="61">
        <f t="shared" si="27"/>
        <v>0</v>
      </c>
      <c r="Q56" s="46" t="str">
        <f t="shared" si="28"/>
        <v>Нет данных</v>
      </c>
      <c r="R56" s="30"/>
      <c r="S56" s="71" t="str">
        <f t="shared" si="29"/>
        <v>Заказ клиента 0Б00-000406 от 25.03.2024 16:06:34</v>
      </c>
      <c r="T56" s="72">
        <f t="shared" si="7"/>
        <v>14000</v>
      </c>
      <c r="U56" s="36">
        <f t="shared" si="30"/>
        <v>0</v>
      </c>
      <c r="V56" s="73" t="str">
        <f t="shared" si="8"/>
        <v>Доставка не разнесена</v>
      </c>
      <c r="W56" s="73" t="str">
        <f t="shared" si="9"/>
        <v>Доставка не разнесена</v>
      </c>
      <c r="X56" s="73">
        <f t="shared" si="10"/>
        <v>0</v>
      </c>
      <c r="Y56" s="73" t="str">
        <f t="shared" si="31"/>
        <v>Доставка не разнесена</v>
      </c>
    </row>
    <row r="57" spans="2:25" ht="22.5">
      <c r="B57" s="77" t="s">
        <v>598</v>
      </c>
      <c r="C57" s="79">
        <v>9753</v>
      </c>
      <c r="D57" s="86"/>
      <c r="E57" s="87"/>
      <c r="F57" s="80"/>
      <c r="G57" s="81"/>
      <c r="H57" s="77"/>
      <c r="I57" s="90"/>
      <c r="J57" s="77"/>
      <c r="K57" s="89"/>
      <c r="L57" s="53"/>
      <c r="M57" s="26">
        <f t="array" ref="M57">MAX(IF(Таблица2[Столбец2]='Расчет прибыли'!D57,Таблица2[Столбец9]))</f>
        <v>0</v>
      </c>
      <c r="N57" s="63">
        <f t="shared" si="25"/>
        <v>0</v>
      </c>
      <c r="O57" s="64" t="str">
        <f t="shared" si="26"/>
        <v>Доставка не разнесена</v>
      </c>
      <c r="P57" s="61">
        <f t="shared" si="27"/>
        <v>0</v>
      </c>
      <c r="Q57" s="46" t="str">
        <f t="shared" si="28"/>
        <v>Нет данных</v>
      </c>
      <c r="R57" s="30"/>
      <c r="S57" s="71" t="str">
        <f t="shared" si="29"/>
        <v>Заказ клиента 0Б00-000474 от 02.04.2024 15:06:28</v>
      </c>
      <c r="T57" s="72">
        <f t="shared" si="7"/>
        <v>9753</v>
      </c>
      <c r="U57" s="36">
        <f t="shared" si="30"/>
        <v>0</v>
      </c>
      <c r="V57" s="73" t="str">
        <f t="shared" si="8"/>
        <v>Доставка не разнесена</v>
      </c>
      <c r="W57" s="73" t="str">
        <f t="shared" si="9"/>
        <v>Доставка не разнесена</v>
      </c>
      <c r="X57" s="73">
        <f t="shared" si="10"/>
        <v>0</v>
      </c>
      <c r="Y57" s="73" t="str">
        <f t="shared" si="31"/>
        <v>Доставка не разнесена</v>
      </c>
    </row>
    <row r="58" spans="2:25" ht="22.5">
      <c r="B58" s="77" t="s">
        <v>386</v>
      </c>
      <c r="C58" s="79">
        <v>3572</v>
      </c>
      <c r="D58" s="86"/>
      <c r="E58" s="87"/>
      <c r="F58" s="90"/>
      <c r="G58" s="90"/>
      <c r="H58" s="77"/>
      <c r="I58" s="90"/>
      <c r="J58" s="77"/>
      <c r="K58" s="79"/>
      <c r="L58" s="53"/>
      <c r="M58" s="26">
        <f t="array" ref="M58">MAX(IF(Таблица2[Столбец2]='Расчет прибыли'!D58,Таблица2[Столбец9]))</f>
        <v>0</v>
      </c>
      <c r="N58" s="63">
        <f t="shared" si="25"/>
        <v>0</v>
      </c>
      <c r="O58" s="64" t="str">
        <f t="shared" si="26"/>
        <v>Доставка не разнесена</v>
      </c>
      <c r="P58" s="61">
        <f t="shared" si="27"/>
        <v>0</v>
      </c>
      <c r="Q58" s="46" t="str">
        <f t="shared" si="28"/>
        <v>Нет данных</v>
      </c>
      <c r="R58" s="30"/>
      <c r="S58" s="71" t="str">
        <f t="shared" si="29"/>
        <v>Заказ клиента 0Б00-000367 от 19.03.2024 15:08:32</v>
      </c>
      <c r="T58" s="72">
        <f t="shared" si="7"/>
        <v>3572</v>
      </c>
      <c r="U58" s="36">
        <f t="shared" si="30"/>
        <v>0</v>
      </c>
      <c r="V58" s="73" t="str">
        <f t="shared" si="8"/>
        <v>Доставка не разнесена</v>
      </c>
      <c r="W58" s="73" t="str">
        <f t="shared" si="9"/>
        <v>Доставка не разнесена</v>
      </c>
      <c r="X58" s="73">
        <f t="shared" si="10"/>
        <v>0</v>
      </c>
      <c r="Y58" s="73" t="str">
        <f t="shared" si="31"/>
        <v>Доставка не разнесена</v>
      </c>
    </row>
    <row r="59" spans="2:25" ht="22.5">
      <c r="B59" s="77" t="s">
        <v>392</v>
      </c>
      <c r="C59" s="79">
        <v>9000</v>
      </c>
      <c r="D59" s="86"/>
      <c r="E59" s="88"/>
      <c r="F59" s="90"/>
      <c r="G59" s="90"/>
      <c r="H59" s="77"/>
      <c r="I59" s="90"/>
      <c r="J59" s="77"/>
      <c r="K59" s="79"/>
      <c r="L59" s="53"/>
      <c r="M59" s="26">
        <f t="array" ref="M59">MAX(IF(Таблица2[Столбец2]='Расчет прибыли'!D59,Таблица2[Столбец9]))</f>
        <v>0</v>
      </c>
      <c r="N59" s="63">
        <f t="shared" si="25"/>
        <v>0</v>
      </c>
      <c r="O59" s="64" t="str">
        <f t="shared" si="26"/>
        <v>Доставка не разнесена</v>
      </c>
      <c r="P59" s="61">
        <f t="shared" si="27"/>
        <v>0</v>
      </c>
      <c r="Q59" s="46" t="str">
        <f t="shared" si="28"/>
        <v>Нет данных</v>
      </c>
      <c r="R59" s="30"/>
      <c r="S59" s="71" t="str">
        <f t="shared" si="29"/>
        <v>Заказ клиента 0Б00-000422 от 27.03.2024 11:44:15</v>
      </c>
      <c r="T59" s="72">
        <f t="shared" si="7"/>
        <v>9000</v>
      </c>
      <c r="U59" s="36">
        <f t="shared" si="30"/>
        <v>0</v>
      </c>
      <c r="V59" s="73" t="str">
        <f t="shared" si="8"/>
        <v>Доставка не разнесена</v>
      </c>
      <c r="W59" s="73" t="str">
        <f t="shared" si="9"/>
        <v>Доставка не разнесена</v>
      </c>
      <c r="X59" s="73">
        <f t="shared" si="10"/>
        <v>0</v>
      </c>
      <c r="Y59" s="73" t="str">
        <f t="shared" si="31"/>
        <v>Доставка не разнесена</v>
      </c>
    </row>
    <row r="60" spans="2:25" ht="22.5">
      <c r="B60" s="77" t="s">
        <v>398</v>
      </c>
      <c r="C60" s="79">
        <v>5895</v>
      </c>
      <c r="D60" s="86"/>
      <c r="E60" s="87"/>
      <c r="F60" s="80"/>
      <c r="G60" s="81"/>
      <c r="H60" s="77"/>
      <c r="I60" s="90"/>
      <c r="J60" s="77"/>
      <c r="K60" s="89"/>
      <c r="L60" s="53"/>
      <c r="M60" s="26">
        <f t="array" ref="M60">MAX(IF(Таблица2[Столбец2]='Расчет прибыли'!D60,Таблица2[Столбец9]))</f>
        <v>0</v>
      </c>
      <c r="N60" s="63">
        <f t="shared" si="25"/>
        <v>0</v>
      </c>
      <c r="O60" s="64" t="str">
        <f t="shared" si="26"/>
        <v>Доставка не разнесена</v>
      </c>
      <c r="P60" s="61">
        <f t="shared" si="27"/>
        <v>0</v>
      </c>
      <c r="Q60" s="46" t="str">
        <f t="shared" si="28"/>
        <v>Нет данных</v>
      </c>
      <c r="R60" s="30"/>
      <c r="S60" s="71" t="str">
        <f t="shared" si="29"/>
        <v>Заказ клиента 0Б00-000460 от 29.03.2024 17:04:31</v>
      </c>
      <c r="T60" s="72">
        <f t="shared" si="7"/>
        <v>5895</v>
      </c>
      <c r="U60" s="36">
        <f t="shared" si="30"/>
        <v>0</v>
      </c>
      <c r="V60" s="73" t="str">
        <f t="shared" si="8"/>
        <v>Доставка не разнесена</v>
      </c>
      <c r="W60" s="73" t="str">
        <f t="shared" si="9"/>
        <v>Доставка не разнесена</v>
      </c>
      <c r="X60" s="73">
        <f t="shared" si="10"/>
        <v>0</v>
      </c>
      <c r="Y60" s="73" t="str">
        <f t="shared" si="31"/>
        <v>Доставка не разнесена</v>
      </c>
    </row>
    <row r="61" spans="2:25" ht="22.5">
      <c r="B61" s="77" t="s">
        <v>399</v>
      </c>
      <c r="C61" s="79">
        <v>10000</v>
      </c>
      <c r="D61" s="86"/>
      <c r="E61" s="87"/>
      <c r="F61" s="80"/>
      <c r="G61" s="81"/>
      <c r="H61" s="77"/>
      <c r="I61" s="90"/>
      <c r="J61" s="77"/>
      <c r="K61" s="89"/>
      <c r="L61" s="53"/>
      <c r="M61" s="26">
        <f t="array" ref="M61">MAX(IF(Таблица2[Столбец2]='Расчет прибыли'!D61,Таблица2[Столбец9]))</f>
        <v>0</v>
      </c>
      <c r="N61" s="63">
        <f t="shared" si="25"/>
        <v>0</v>
      </c>
      <c r="O61" s="64" t="str">
        <f t="shared" si="26"/>
        <v>Доставка не разнесена</v>
      </c>
      <c r="P61" s="61">
        <f t="shared" si="27"/>
        <v>0</v>
      </c>
      <c r="Q61" s="46" t="str">
        <f t="shared" si="28"/>
        <v>Нет данных</v>
      </c>
      <c r="R61" s="30"/>
      <c r="S61" s="71" t="str">
        <f t="shared" si="29"/>
        <v>Заказ клиента 0Б00-000464 от 01.04.2024 13:21:47</v>
      </c>
      <c r="T61" s="72">
        <f t="shared" si="7"/>
        <v>10000</v>
      </c>
      <c r="U61" s="36">
        <f t="shared" si="30"/>
        <v>0</v>
      </c>
      <c r="V61" s="73" t="str">
        <f t="shared" si="8"/>
        <v>Доставка не разнесена</v>
      </c>
      <c r="W61" s="73" t="str">
        <f t="shared" si="9"/>
        <v>Доставка не разнесена</v>
      </c>
      <c r="X61" s="73">
        <f t="shared" si="10"/>
        <v>0</v>
      </c>
      <c r="Y61" s="73" t="str">
        <f t="shared" si="31"/>
        <v>Доставка не разнесена</v>
      </c>
    </row>
    <row r="62" spans="2:25" ht="22.5">
      <c r="B62" s="77" t="s">
        <v>615</v>
      </c>
      <c r="C62" s="79">
        <v>1500</v>
      </c>
      <c r="D62" s="86"/>
      <c r="E62" s="88"/>
      <c r="F62" s="90"/>
      <c r="G62" s="90"/>
      <c r="H62" s="77"/>
      <c r="I62" s="90"/>
      <c r="J62" s="77"/>
      <c r="K62" s="79"/>
      <c r="L62" s="53"/>
      <c r="M62" s="26">
        <f t="array" ref="M62">MAX(IF(Таблица2[Столбец2]='Расчет прибыли'!D62,Таблица2[Столбец9]))</f>
        <v>0</v>
      </c>
      <c r="N62" s="63">
        <f t="shared" si="25"/>
        <v>0</v>
      </c>
      <c r="O62" s="64" t="str">
        <f t="shared" si="26"/>
        <v>Доставка не разнесена</v>
      </c>
      <c r="P62" s="61">
        <f t="shared" si="27"/>
        <v>0</v>
      </c>
      <c r="Q62" s="46" t="str">
        <f t="shared" si="28"/>
        <v>Нет данных</v>
      </c>
      <c r="R62" s="30"/>
      <c r="S62" s="71" t="str">
        <f t="shared" si="29"/>
        <v>Заказ клиента 0Б00-000494 от 05.04.2024 18:11:31</v>
      </c>
      <c r="T62" s="72">
        <f t="shared" si="7"/>
        <v>1500</v>
      </c>
      <c r="U62" s="36">
        <f t="shared" si="30"/>
        <v>0</v>
      </c>
      <c r="V62" s="73" t="str">
        <f t="shared" si="8"/>
        <v>Доставка не разнесена</v>
      </c>
      <c r="W62" s="73" t="str">
        <f t="shared" si="9"/>
        <v>Доставка не разнесена</v>
      </c>
      <c r="X62" s="73">
        <f t="shared" si="10"/>
        <v>0</v>
      </c>
      <c r="Y62" s="73" t="str">
        <f t="shared" si="31"/>
        <v>Доставка не разнесена</v>
      </c>
    </row>
    <row r="63" spans="2:25" ht="22.5">
      <c r="B63" s="77" t="s">
        <v>688</v>
      </c>
      <c r="C63" s="79">
        <v>1000</v>
      </c>
      <c r="D63" s="86"/>
      <c r="E63" s="88"/>
      <c r="F63" s="90"/>
      <c r="G63" s="90"/>
      <c r="H63" s="77"/>
      <c r="I63" s="90"/>
      <c r="J63" s="77"/>
      <c r="K63" s="79"/>
      <c r="L63" s="53"/>
      <c r="M63" s="26">
        <f t="array" ref="M63">MAX(IF(Таблица2[Столбец2]='Расчет прибыли'!D63,Таблица2[Столбец9]))</f>
        <v>0</v>
      </c>
      <c r="N63" s="63">
        <f t="shared" si="25"/>
        <v>0</v>
      </c>
      <c r="O63" s="64" t="str">
        <f t="shared" si="26"/>
        <v>Доставка не разнесена</v>
      </c>
      <c r="P63" s="61">
        <f t="shared" si="27"/>
        <v>0</v>
      </c>
      <c r="Q63" s="46" t="str">
        <f t="shared" si="28"/>
        <v>Нет данных</v>
      </c>
      <c r="R63" s="30"/>
      <c r="S63" s="71" t="str">
        <f t="shared" si="29"/>
        <v>Заказ клиента 0Б00-000508 от 09.04.2024 10:52:09</v>
      </c>
      <c r="T63" s="72">
        <f t="shared" si="7"/>
        <v>1000</v>
      </c>
      <c r="U63" s="36">
        <f t="shared" si="30"/>
        <v>0</v>
      </c>
      <c r="V63" s="73" t="str">
        <f t="shared" si="8"/>
        <v>Доставка не разнесена</v>
      </c>
      <c r="W63" s="73" t="str">
        <f t="shared" si="9"/>
        <v>Доставка не разнесена</v>
      </c>
      <c r="X63" s="73">
        <f t="shared" si="10"/>
        <v>0</v>
      </c>
      <c r="Y63" s="73" t="str">
        <f t="shared" si="31"/>
        <v>Доставка не разнесена</v>
      </c>
    </row>
    <row r="64" spans="2:25" ht="22.5">
      <c r="B64" s="77" t="s">
        <v>689</v>
      </c>
      <c r="C64" s="79">
        <v>2000</v>
      </c>
      <c r="D64" s="86"/>
      <c r="E64" s="88"/>
      <c r="F64" s="90"/>
      <c r="G64" s="90"/>
      <c r="H64" s="77"/>
      <c r="I64" s="90"/>
      <c r="J64" s="77"/>
      <c r="K64" s="79"/>
      <c r="L64" s="53"/>
      <c r="M64" s="26">
        <f t="array" ref="M64">MAX(IF(Таблица2[Столбец2]='Расчет прибыли'!D64,Таблица2[Столбец9]))</f>
        <v>0</v>
      </c>
      <c r="N64" s="63">
        <f t="shared" si="25"/>
        <v>0</v>
      </c>
      <c r="O64" s="64" t="str">
        <f t="shared" si="26"/>
        <v>Доставка не разнесена</v>
      </c>
      <c r="P64" s="61">
        <f t="shared" si="27"/>
        <v>0</v>
      </c>
      <c r="Q64" s="46" t="str">
        <f t="shared" si="28"/>
        <v>Нет данных</v>
      </c>
      <c r="R64" s="30"/>
      <c r="S64" s="71" t="str">
        <f t="shared" si="29"/>
        <v>Заказ клиента 0Б00-000538 от 12.04.2024 11:52:52</v>
      </c>
      <c r="T64" s="72">
        <f t="shared" si="7"/>
        <v>2000</v>
      </c>
      <c r="U64" s="36">
        <f t="shared" si="30"/>
        <v>0</v>
      </c>
      <c r="V64" s="73" t="str">
        <f t="shared" si="8"/>
        <v>Доставка не разнесена</v>
      </c>
      <c r="W64" s="73" t="str">
        <f t="shared" si="9"/>
        <v>Доставка не разнесена</v>
      </c>
      <c r="X64" s="73">
        <f t="shared" si="10"/>
        <v>0</v>
      </c>
      <c r="Y64" s="73" t="str">
        <f t="shared" si="31"/>
        <v>Доставка не разнесена</v>
      </c>
    </row>
    <row r="65" spans="2:25" ht="22.5">
      <c r="B65" s="77" t="s">
        <v>538</v>
      </c>
      <c r="C65" s="79">
        <v>13309</v>
      </c>
      <c r="D65" s="86"/>
      <c r="E65" s="89"/>
      <c r="F65" s="90"/>
      <c r="G65" s="90"/>
      <c r="H65" s="77"/>
      <c r="I65" s="90"/>
      <c r="J65" s="77"/>
      <c r="K65" s="79"/>
      <c r="L65" s="53"/>
      <c r="M65" s="26">
        <f t="array" ref="M65">MAX(IF(Таблица2[Столбец2]='Расчет прибыли'!D65,Таблица2[Столбец9]))</f>
        <v>0</v>
      </c>
      <c r="N65" s="63">
        <f t="shared" si="25"/>
        <v>0</v>
      </c>
      <c r="O65" s="64" t="str">
        <f t="shared" si="26"/>
        <v>Доставка не разнесена</v>
      </c>
      <c r="P65" s="61">
        <f t="shared" si="27"/>
        <v>0</v>
      </c>
      <c r="Q65" s="46" t="str">
        <f t="shared" si="28"/>
        <v>Нет данных</v>
      </c>
      <c r="R65" s="30"/>
      <c r="S65" s="71" t="str">
        <f t="shared" si="29"/>
        <v>Заказ клиента 0Б00-000358 от 18.03.2024 14:24:10</v>
      </c>
      <c r="T65" s="72">
        <f t="shared" si="7"/>
        <v>13309</v>
      </c>
      <c r="U65" s="36">
        <f t="shared" si="30"/>
        <v>0</v>
      </c>
      <c r="V65" s="73" t="str">
        <f t="shared" si="8"/>
        <v>Доставка не разнесена</v>
      </c>
      <c r="W65" s="73" t="str">
        <f t="shared" si="9"/>
        <v>Доставка не разнесена</v>
      </c>
      <c r="X65" s="73">
        <f t="shared" si="10"/>
        <v>0</v>
      </c>
      <c r="Y65" s="73" t="str">
        <f t="shared" si="31"/>
        <v>Доставка не разнесена</v>
      </c>
    </row>
    <row r="66" spans="2:25" ht="22.5">
      <c r="B66" s="77" t="s">
        <v>690</v>
      </c>
      <c r="C66" s="79">
        <v>4000</v>
      </c>
      <c r="D66" s="86"/>
      <c r="E66" s="88"/>
      <c r="F66" s="90"/>
      <c r="G66" s="90"/>
      <c r="H66" s="77"/>
      <c r="I66" s="90"/>
      <c r="J66" s="77"/>
      <c r="K66" s="78"/>
      <c r="L66" s="53"/>
      <c r="M66" s="26">
        <f t="array" ref="M66">MAX(IF(Таблица2[Столбец2]='Расчет прибыли'!D66,Таблица2[Столбец9]))</f>
        <v>0</v>
      </c>
      <c r="N66" s="63">
        <f t="shared" si="25"/>
        <v>0</v>
      </c>
      <c r="O66" s="64" t="str">
        <f t="shared" si="26"/>
        <v>Доставка не разнесена</v>
      </c>
      <c r="P66" s="61">
        <f t="shared" si="27"/>
        <v>0</v>
      </c>
      <c r="Q66" s="46" t="str">
        <f t="shared" si="28"/>
        <v>Нет данных</v>
      </c>
      <c r="R66" s="30"/>
      <c r="S66" s="71" t="str">
        <f t="shared" si="29"/>
        <v>Заказ клиента 0Б00-000476 от 03.04.2024 12:24:36</v>
      </c>
      <c r="T66" s="72">
        <f t="shared" si="7"/>
        <v>4000</v>
      </c>
      <c r="U66" s="36">
        <f t="shared" si="30"/>
        <v>0</v>
      </c>
      <c r="V66" s="73" t="str">
        <f t="shared" si="8"/>
        <v>Доставка не разнесена</v>
      </c>
      <c r="W66" s="73" t="str">
        <f t="shared" si="9"/>
        <v>Доставка не разнесена</v>
      </c>
      <c r="X66" s="73">
        <f t="shared" si="10"/>
        <v>0</v>
      </c>
      <c r="Y66" s="73" t="str">
        <f t="shared" si="31"/>
        <v>Доставка не разнесена</v>
      </c>
    </row>
    <row r="67" spans="2:25" ht="22.5">
      <c r="B67" s="77" t="s">
        <v>691</v>
      </c>
      <c r="C67" s="79">
        <v>3000</v>
      </c>
      <c r="D67" s="86"/>
      <c r="E67" s="88"/>
      <c r="F67" s="90"/>
      <c r="G67" s="90"/>
      <c r="H67" s="77"/>
      <c r="I67" s="90"/>
      <c r="J67" s="77"/>
      <c r="K67" s="79"/>
      <c r="L67" s="53"/>
      <c r="M67" s="26">
        <f t="array" ref="M67">MAX(IF(Таблица2[Столбец2]='Расчет прибыли'!D67,Таблица2[Столбец9]))</f>
        <v>0</v>
      </c>
      <c r="N67" s="63">
        <f t="shared" si="25"/>
        <v>0</v>
      </c>
      <c r="O67" s="64" t="str">
        <f t="shared" si="26"/>
        <v>Доставка не разнесена</v>
      </c>
      <c r="P67" s="61">
        <f t="shared" si="27"/>
        <v>0</v>
      </c>
      <c r="Q67" s="46" t="str">
        <f t="shared" si="28"/>
        <v>Нет данных</v>
      </c>
      <c r="R67" s="30"/>
      <c r="S67" s="71" t="str">
        <f t="shared" si="29"/>
        <v>Заказ клиента 0Б00-000498 от 08.04.2024 11:41:20</v>
      </c>
      <c r="T67" s="72">
        <f t="shared" si="7"/>
        <v>3000</v>
      </c>
      <c r="U67" s="36">
        <f t="shared" si="30"/>
        <v>0</v>
      </c>
      <c r="V67" s="73" t="str">
        <f t="shared" si="8"/>
        <v>Доставка не разнесена</v>
      </c>
      <c r="W67" s="73" t="str">
        <f t="shared" si="9"/>
        <v>Доставка не разнесена</v>
      </c>
      <c r="X67" s="73">
        <f t="shared" si="10"/>
        <v>0</v>
      </c>
      <c r="Y67" s="73" t="str">
        <f t="shared" si="31"/>
        <v>Доставка не разнесена</v>
      </c>
    </row>
    <row r="68" spans="2:25" ht="22.5">
      <c r="B68" s="77" t="s">
        <v>385</v>
      </c>
      <c r="C68" s="79">
        <v>16000</v>
      </c>
      <c r="D68" s="86"/>
      <c r="E68" s="88"/>
      <c r="F68" s="90"/>
      <c r="G68" s="90"/>
      <c r="H68" s="77"/>
      <c r="I68" s="90"/>
      <c r="J68" s="77"/>
      <c r="K68" s="79"/>
      <c r="L68" s="53"/>
      <c r="M68" s="26">
        <f t="array" ref="M68">MAX(IF(Таблица2[Столбец2]='Расчет прибыли'!D68,Таблица2[Столбец9]))</f>
        <v>0</v>
      </c>
      <c r="N68" s="63">
        <f t="shared" si="25"/>
        <v>0</v>
      </c>
      <c r="O68" s="64" t="str">
        <f t="shared" si="26"/>
        <v>Доставка не разнесена</v>
      </c>
      <c r="P68" s="61">
        <f t="shared" si="27"/>
        <v>0</v>
      </c>
      <c r="Q68" s="46" t="str">
        <f t="shared" si="28"/>
        <v>Нет данных</v>
      </c>
      <c r="R68" s="30"/>
      <c r="S68" s="71" t="str">
        <f t="shared" si="29"/>
        <v>Заказ клиента 0Б00-000361 от 18.03.2024 17:36:39</v>
      </c>
      <c r="T68" s="72">
        <f t="shared" si="7"/>
        <v>16000</v>
      </c>
      <c r="U68" s="36">
        <f t="shared" si="30"/>
        <v>0</v>
      </c>
      <c r="V68" s="73" t="str">
        <f t="shared" si="8"/>
        <v>Доставка не разнесена</v>
      </c>
      <c r="W68" s="73" t="str">
        <f t="shared" si="9"/>
        <v>Доставка не разнесена</v>
      </c>
      <c r="X68" s="73">
        <f t="shared" si="10"/>
        <v>0</v>
      </c>
      <c r="Y68" s="73" t="str">
        <f t="shared" si="31"/>
        <v>Доставка не разнесена</v>
      </c>
    </row>
    <row r="69" spans="2:25" ht="22.5">
      <c r="B69" s="77" t="s">
        <v>576</v>
      </c>
      <c r="C69" s="79">
        <v>8558</v>
      </c>
      <c r="D69" s="86"/>
      <c r="E69" s="88"/>
      <c r="F69" s="90"/>
      <c r="G69" s="90"/>
      <c r="H69" s="77"/>
      <c r="I69" s="90"/>
      <c r="J69" s="77"/>
      <c r="K69" s="79"/>
      <c r="L69" s="53"/>
      <c r="M69" s="26">
        <f t="array" ref="M69">MAX(IF(Таблица2[Столбец2]='Расчет прибыли'!D69,Таблица2[Столбец9]))</f>
        <v>0</v>
      </c>
      <c r="N69" s="63">
        <f t="shared" si="25"/>
        <v>0</v>
      </c>
      <c r="O69" s="64" t="str">
        <f t="shared" si="26"/>
        <v>Доставка не разнесена</v>
      </c>
      <c r="P69" s="61">
        <f t="shared" si="27"/>
        <v>0</v>
      </c>
      <c r="Q69" s="46" t="str">
        <f t="shared" si="28"/>
        <v>Нет данных</v>
      </c>
      <c r="R69" s="30"/>
      <c r="S69" s="71" t="str">
        <f t="shared" si="29"/>
        <v>Заказ клиента 0Б00-000405 от 25.03.2024 15:57:36</v>
      </c>
      <c r="T69" s="72">
        <f t="shared" si="7"/>
        <v>8558</v>
      </c>
      <c r="U69" s="36">
        <f t="shared" si="30"/>
        <v>0</v>
      </c>
      <c r="V69" s="73" t="str">
        <f t="shared" si="8"/>
        <v>Доставка не разнесена</v>
      </c>
      <c r="W69" s="73" t="str">
        <f t="shared" si="9"/>
        <v>Доставка не разнесена</v>
      </c>
      <c r="X69" s="73">
        <f t="shared" si="10"/>
        <v>0</v>
      </c>
      <c r="Y69" s="73" t="str">
        <f t="shared" si="31"/>
        <v>Доставка не разнесена</v>
      </c>
    </row>
    <row r="70" spans="2:25" ht="22.5">
      <c r="B70" s="77" t="s">
        <v>390</v>
      </c>
      <c r="C70" s="79">
        <v>17000</v>
      </c>
      <c r="D70" s="86"/>
      <c r="E70" s="88"/>
      <c r="F70" s="90"/>
      <c r="G70" s="90"/>
      <c r="H70" s="77"/>
      <c r="I70" s="90"/>
      <c r="J70" s="77"/>
      <c r="K70" s="79"/>
      <c r="L70" s="53"/>
      <c r="M70" s="26">
        <f t="array" ref="M70">MAX(IF(Таблица2[Столбец2]='Расчет прибыли'!D70,Таблица2[Столбец9]))</f>
        <v>0</v>
      </c>
      <c r="N70" s="63">
        <f t="shared" si="25"/>
        <v>0</v>
      </c>
      <c r="O70" s="64" t="str">
        <f t="shared" si="26"/>
        <v>Доставка не разнесена</v>
      </c>
      <c r="P70" s="61">
        <f t="shared" si="27"/>
        <v>0</v>
      </c>
      <c r="Q70" s="46" t="str">
        <f t="shared" si="28"/>
        <v>Нет данных</v>
      </c>
      <c r="R70" s="30"/>
      <c r="S70" s="71" t="str">
        <f t="shared" si="29"/>
        <v>Заказ клиента 0Б00-000420 от 27.03.2024 11:28:37</v>
      </c>
      <c r="T70" s="72">
        <f t="shared" si="7"/>
        <v>17000</v>
      </c>
      <c r="U70" s="36">
        <f t="shared" si="30"/>
        <v>0</v>
      </c>
      <c r="V70" s="73" t="str">
        <f t="shared" si="8"/>
        <v>Доставка не разнесена</v>
      </c>
      <c r="W70" s="73" t="str">
        <f t="shared" si="9"/>
        <v>Доставка не разнесена</v>
      </c>
      <c r="X70" s="73">
        <f t="shared" si="10"/>
        <v>0</v>
      </c>
      <c r="Y70" s="73" t="str">
        <f t="shared" si="31"/>
        <v>Доставка не разнесена</v>
      </c>
    </row>
    <row r="71" spans="2:25" ht="22.5">
      <c r="B71" s="77" t="s">
        <v>391</v>
      </c>
      <c r="C71" s="79">
        <v>10000</v>
      </c>
      <c r="D71" s="86"/>
      <c r="E71" s="88"/>
      <c r="F71" s="90"/>
      <c r="G71" s="90"/>
      <c r="H71" s="77"/>
      <c r="I71" s="90"/>
      <c r="J71" s="77"/>
      <c r="K71" s="79"/>
      <c r="L71" s="53"/>
      <c r="M71" s="26">
        <f t="array" ref="M71">MAX(IF(Таблица2[Столбец2]='Расчет прибыли'!D71,Таблица2[Столбец9]))</f>
        <v>0</v>
      </c>
      <c r="N71" s="63">
        <f t="shared" si="25"/>
        <v>0</v>
      </c>
      <c r="O71" s="64" t="str">
        <f t="shared" si="26"/>
        <v>Доставка не разнесена</v>
      </c>
      <c r="P71" s="61">
        <f t="shared" si="27"/>
        <v>0</v>
      </c>
      <c r="Q71" s="46" t="str">
        <f t="shared" si="28"/>
        <v>Нет данных</v>
      </c>
      <c r="R71" s="30"/>
      <c r="S71" s="71" t="str">
        <f t="shared" si="29"/>
        <v>Заказ клиента 0Б00-000421 от 27.03.2024 11:37:01</v>
      </c>
      <c r="T71" s="72">
        <f t="shared" si="7"/>
        <v>10000</v>
      </c>
      <c r="U71" s="36">
        <f t="shared" si="30"/>
        <v>0</v>
      </c>
      <c r="V71" s="73" t="str">
        <f t="shared" si="8"/>
        <v>Доставка не разнесена</v>
      </c>
      <c r="W71" s="73" t="str">
        <f t="shared" si="9"/>
        <v>Доставка не разнесена</v>
      </c>
      <c r="X71" s="73">
        <f t="shared" si="10"/>
        <v>0</v>
      </c>
      <c r="Y71" s="73" t="str">
        <f t="shared" si="31"/>
        <v>Доставка не разнесена</v>
      </c>
    </row>
    <row r="72" spans="2:25" ht="22.5">
      <c r="B72" s="77" t="s">
        <v>692</v>
      </c>
      <c r="C72" s="79">
        <v>5000</v>
      </c>
      <c r="D72" s="86"/>
      <c r="E72" s="87"/>
      <c r="F72" s="90"/>
      <c r="G72" s="90"/>
      <c r="H72" s="77"/>
      <c r="I72" s="90"/>
      <c r="J72" s="77"/>
      <c r="K72" s="79"/>
      <c r="L72" s="53"/>
      <c r="M72" s="26">
        <f t="array" ref="M72">MAX(IF(Таблица2[Столбец2]='Расчет прибыли'!D72,Таблица2[Столбец9]))</f>
        <v>0</v>
      </c>
      <c r="N72" s="63">
        <f t="shared" si="25"/>
        <v>0</v>
      </c>
      <c r="O72" s="64" t="str">
        <f t="shared" si="26"/>
        <v>Доставка не разнесена</v>
      </c>
      <c r="P72" s="61">
        <f t="shared" si="27"/>
        <v>0</v>
      </c>
      <c r="Q72" s="46" t="str">
        <f t="shared" si="28"/>
        <v>Нет данных</v>
      </c>
      <c r="R72" s="30"/>
      <c r="S72" s="71" t="str">
        <f t="shared" si="29"/>
        <v>Заказ клиента 0С00-000014 от 27.03.2024 15:57:15</v>
      </c>
      <c r="T72" s="72">
        <f t="shared" ref="T72:T135" si="32">SUMIF($B$7:$B$220,S72,$C$7:$C$220)</f>
        <v>5000</v>
      </c>
      <c r="U72" s="36">
        <f t="shared" si="30"/>
        <v>0</v>
      </c>
      <c r="V72" s="73" t="str">
        <f t="shared" ref="V72:V135" si="33">IF(J72="EUR",IF(L72=0,"Укажите курс ЕВРО",(IF(H72="Самовывоз",L72*K72/(-1.2)-I72,IF(IFERROR(VLOOKUP(D72,$S$7:$T$220,2,0),),(L72*K72/(-1.2)-I72-VLOOKUP(D72,$S$7:$T$220,2,0)),"Доставка не разнесена")))),IF(J72="USD",IF(L72=0,"Укажите курс Доллара",(IF(H72="Самовывоз",L72*K72/(-1.2)-I72,IF(IFERROR(VLOOKUP(D72,$S$7:$T$220,2,0),),(L72*K72/(-1.2)-I72-VLOOKUP(D72,$S$7:$T$220,2,0)),"Доставка не разнесена")))),IF(H72="Самовывоз",K72/(-1.2)-I72,IF(IFERROR(VLOOKUP(D72,$S$7:$T$220,2,0),),(K72/(-1.2)-I72-VLOOKUP(D72,$S$7:$T$220,2,0)),"Доставка не разнесена"))))</f>
        <v>Доставка не разнесена</v>
      </c>
      <c r="W72" s="73" t="str">
        <f t="shared" ref="W72:W135" si="34">IF(J72="EUR",IF(L72=0,"Укажите курс ЕВРО",(IF(H72="Самовывоз",IF(M72&gt;$L$2,IF((L72*K72/(-1.2)-I72)&lt;0,(L72*K72/(-1.2)-I72),IF(((L72*K72/(-1.2)-I72)-((L72*K72/(-1.2)-I72)*$L$3*(M72-$L$2)))&lt;0,0,((L72*K72/(-1.2)-I72)-((L72*K72/(-1.2)-I72)*$L$3*(M72-$L$2))))),(L72*K72/(-1.2)-I72)),IF(IFERROR(VLOOKUP(D72,$S$7:$T$220,2,0),),IF(M72&gt;$L$2,IF(((L72*K72/(-1.2)-I72-VLOOKUP(D72,$S$7:$T$220,2,0)))&lt;0,V72,IF((((L72*K72/(-1.2)-I72-VLOOKUP(D72,$S$7:$T$220,2,0)))-(((L72*K72/(-1.2)-I72-VLOOKUP(D72,$S$7:$T$220,2,0)))*$L$3*(M72-$L$2)))&lt;0,0,(((L72*K72/(-1.2)-I72-VLOOKUP(D72,$S$7:$T$220,2,0)))-(((L72*K72/(-1.2)-I72-VLOOKUP(D72,$S$7:$T$220,2,0)))*$L$3*(M72-$L$2))))),((L72*K72/(-1.2)-I72-VLOOKUP(D72,$S$7:$T$220,2,0)))),"Доставка не разнесена")))),IF(J72="USD",IF(L72=0,"Укажите курс Доллара",(IF(H72="Самовывоз",IF(M72&gt;$L$2,IF((L72*K72/(-1.2)-I72)&lt;0,(L72*K72/(-1.2)-I72),IF(((L72*K72/(-1.2)-I72)-((L72*K72/(-1.2)-I72)*$L$3*(M72-$L$2)))&lt;0,0,((L72*K72/(-1.2)-I72)-((L72*K72/(-1.2)-I72)*$L$3*(M72-$L$2))))),(L72*K72/(-1.2)-I72)),IF(IFERROR(VLOOKUP(D72,$S$7:$T$220,2,0),),IF(M72&gt;$L$2,IF(((L72*K72/(-1.2)-I72-VLOOKUP(D72,$S$7:$T$220,2,0)))&lt;0,V72,IF((((L72*K72/(-1.2)-I72-VLOOKUP(D72,$S$7:$T$220,2,0)))-(((L72*K72/(-1.2)-I72-VLOOKUP(D72,$S$7:$T$220,2,0)))*$L$3*(M72-$L$2)))&lt;0,0,(((L72*K72/(-1.2)-I72-VLOOKUP(D72,$S$7:$T$220,2,0)))-(((L72*K72/(-1.2)-I72-VLOOKUP(D72,$S$7:$T$220,2,0)))*$L$3*(M72-$L$2))))),((L72*K72/(-1.2)-I72-VLOOKUP(D72,$S$7:$T$220,2,0)))),"Доставка не разнесена")))),IF(H72="Самовывоз",IF(M72&gt;$L$2,IF((K72/(-1.2)-I72)&lt;0,(K72/(-1.2)-I72),IF(((K72/(-1.2)-I72)-((K72/(-1.2)-I72)*$L$3*(M72-$L$2)))&lt;0,0,((K72/(-1.2)-I72)-((K72/(-1.2)-I72)*$L$3*(M72-$L$2))))),(K72/(-1.2)-I72)),IF(IFERROR(VLOOKUP(D72,$S$7:$T$220,2,0),),IF(M72&gt;$L$2,IF(((K72/(-1.2)-I72-VLOOKUP(D72,$S$7:$T$220,2,0)))&lt;0,V72,IF((((K72/(-1.2)-I72-VLOOKUP(D72,$S$7:$T$220,2,0)))-(((K72/(-1.2)-I72-VLOOKUP(D72,$S$7:$T$220,2,0)))*$L$3*(M72-$L$2)))&lt;0,0,(((K72/(-1.2)-I72-VLOOKUP(D72,$S$7:$T$220,2,0)))-(((K72/(-1.2)-I72-VLOOKUP(D72,$S$7:$T$220,2,0)))*$L$3*(M72-$L$2))))),((K72/(-1.2)-I72-VLOOKUP(D72,$S$7:$T$220,2,0)))),"Доставка не разнесена"))))</f>
        <v>Доставка не разнесена</v>
      </c>
      <c r="X72" s="73">
        <f t="shared" ref="X72:X135" si="35">IFERROR(VLOOKUP(D72,$S$7:$T$220,2,FALSE),0)</f>
        <v>0</v>
      </c>
      <c r="Y72" s="73" t="str">
        <f t="shared" si="31"/>
        <v>Доставка не разнесена</v>
      </c>
    </row>
    <row r="73" spans="2:25" ht="22.5">
      <c r="B73" s="77" t="s">
        <v>693</v>
      </c>
      <c r="C73" s="79">
        <v>30000</v>
      </c>
      <c r="D73" s="86"/>
      <c r="E73" s="87"/>
      <c r="F73" s="80"/>
      <c r="G73" s="81"/>
      <c r="H73" s="77"/>
      <c r="I73" s="90"/>
      <c r="J73" s="77"/>
      <c r="K73" s="89"/>
      <c r="L73" s="53"/>
      <c r="M73" s="26">
        <f t="array" ref="M73">MAX(IF(Таблица2[Столбец2]='Расчет прибыли'!D73,Таблица2[Столбец9]))</f>
        <v>0</v>
      </c>
      <c r="N73" s="63">
        <f t="shared" ref="N73:N104" si="36">IF(M73&gt;$L$2,IF((U73-(U73*$L$3*(M73-$L$2)))&lt;0,0,U73-(U73*$L$3*(M73-$L$2))),U73)</f>
        <v>0</v>
      </c>
      <c r="O73" s="64" t="str">
        <f t="shared" ref="O73:O104" si="37">IF(AND(F73&gt;0,G73&gt;0,G73-X73&gt;=0),0,Y73)</f>
        <v>Доставка не разнесена</v>
      </c>
      <c r="P73" s="61">
        <f t="shared" ref="P73:P104" si="38">N73*$Q$3</f>
        <v>0</v>
      </c>
      <c r="Q73" s="46" t="str">
        <f t="shared" ref="Q73:Q104" si="39">IF(ISNUMBER(O73),IF(O73&lt;0,"УБЫТОК = "&amp;ROUND(O73,2),O73*$Q$2),"Нет данных")</f>
        <v>Нет данных</v>
      </c>
      <c r="R73" s="30"/>
      <c r="S73" s="71" t="str">
        <f t="shared" ref="S73:S105" si="40">B73</f>
        <v>Заказ клиента 0С00-000015 от 27.03.2024 16:45:07</v>
      </c>
      <c r="T73" s="72">
        <f t="shared" si="32"/>
        <v>30000</v>
      </c>
      <c r="U73" s="36">
        <f t="shared" ref="U73:U105" si="41">IF(F73&gt;0,F73*E73,E73)</f>
        <v>0</v>
      </c>
      <c r="V73" s="73" t="str">
        <f t="shared" si="33"/>
        <v>Доставка не разнесена</v>
      </c>
      <c r="W73" s="73" t="str">
        <f t="shared" si="34"/>
        <v>Доставка не разнесена</v>
      </c>
      <c r="X73" s="73">
        <f t="shared" si="35"/>
        <v>0</v>
      </c>
      <c r="Y73" s="73" t="str">
        <f t="shared" ref="Y73:Y104" si="42">IF(ISNUMBER(W73),(IF(AND(G73&gt;0,G73-X73&lt;0),G73-X73,W73)),W73)</f>
        <v>Доставка не разнесена</v>
      </c>
    </row>
    <row r="74" spans="2:25" ht="22.5">
      <c r="B74" s="77" t="s">
        <v>395</v>
      </c>
      <c r="C74" s="79">
        <v>40000</v>
      </c>
      <c r="D74" s="86"/>
      <c r="E74" s="88"/>
      <c r="F74" s="90"/>
      <c r="G74" s="90"/>
      <c r="H74" s="77"/>
      <c r="I74" s="90"/>
      <c r="J74" s="77"/>
      <c r="K74" s="78"/>
      <c r="L74" s="53"/>
      <c r="M74" s="26">
        <f t="array" ref="M74">MAX(IF(Таблица2[Столбец2]='Расчет прибыли'!D74,Таблица2[Столбец9]))</f>
        <v>0</v>
      </c>
      <c r="N74" s="63">
        <f t="shared" si="36"/>
        <v>0</v>
      </c>
      <c r="O74" s="64" t="str">
        <f t="shared" si="37"/>
        <v>Доставка не разнесена</v>
      </c>
      <c r="P74" s="61">
        <f t="shared" si="38"/>
        <v>0</v>
      </c>
      <c r="Q74" s="46" t="str">
        <f t="shared" si="39"/>
        <v>Нет данных</v>
      </c>
      <c r="R74" s="30"/>
      <c r="S74" s="71" t="str">
        <f t="shared" si="40"/>
        <v>Заказ клиента 0Б00-000445 от 28.03.2024 16:31:31</v>
      </c>
      <c r="T74" s="72">
        <f t="shared" si="32"/>
        <v>40000</v>
      </c>
      <c r="U74" s="36">
        <f t="shared" si="41"/>
        <v>0</v>
      </c>
      <c r="V74" s="73" t="str">
        <f t="shared" si="33"/>
        <v>Доставка не разнесена</v>
      </c>
      <c r="W74" s="73" t="str">
        <f t="shared" si="34"/>
        <v>Доставка не разнесена</v>
      </c>
      <c r="X74" s="73">
        <f t="shared" si="35"/>
        <v>0</v>
      </c>
      <c r="Y74" s="73" t="str">
        <f t="shared" si="42"/>
        <v>Доставка не разнесена</v>
      </c>
    </row>
    <row r="75" spans="2:25" ht="22.5">
      <c r="B75" s="77" t="s">
        <v>396</v>
      </c>
      <c r="C75" s="79">
        <v>21000</v>
      </c>
      <c r="D75" s="86"/>
      <c r="E75" s="88"/>
      <c r="F75" s="90"/>
      <c r="G75" s="90"/>
      <c r="H75" s="77"/>
      <c r="I75" s="90"/>
      <c r="J75" s="77"/>
      <c r="K75" s="78"/>
      <c r="L75" s="53"/>
      <c r="M75" s="26">
        <f t="array" ref="M75">MAX(IF(Таблица2[Столбец2]='Расчет прибыли'!D75,Таблица2[Столбец9]))</f>
        <v>0</v>
      </c>
      <c r="N75" s="63">
        <f t="shared" si="36"/>
        <v>0</v>
      </c>
      <c r="O75" s="64" t="str">
        <f t="shared" si="37"/>
        <v>Доставка не разнесена</v>
      </c>
      <c r="P75" s="61">
        <f t="shared" si="38"/>
        <v>0</v>
      </c>
      <c r="Q75" s="46" t="str">
        <f t="shared" si="39"/>
        <v>Нет данных</v>
      </c>
      <c r="R75" s="30"/>
      <c r="S75" s="71" t="str">
        <f t="shared" si="40"/>
        <v>Заказ клиента 0Б00-000454 от 29.03.2024 12:56:06</v>
      </c>
      <c r="T75" s="72">
        <f t="shared" si="32"/>
        <v>21000</v>
      </c>
      <c r="U75" s="36">
        <f t="shared" si="41"/>
        <v>0</v>
      </c>
      <c r="V75" s="73" t="str">
        <f t="shared" si="33"/>
        <v>Доставка не разнесена</v>
      </c>
      <c r="W75" s="73" t="str">
        <f t="shared" si="34"/>
        <v>Доставка не разнесена</v>
      </c>
      <c r="X75" s="73">
        <f t="shared" si="35"/>
        <v>0</v>
      </c>
      <c r="Y75" s="73" t="str">
        <f t="shared" si="42"/>
        <v>Доставка не разнесена</v>
      </c>
    </row>
    <row r="76" spans="2:25" ht="22.5">
      <c r="B76" s="77" t="s">
        <v>397</v>
      </c>
      <c r="C76" s="79">
        <v>18000</v>
      </c>
      <c r="D76" s="56"/>
      <c r="E76" s="37"/>
      <c r="F76" s="38"/>
      <c r="G76" s="38"/>
      <c r="H76" s="37"/>
      <c r="I76" s="37"/>
      <c r="J76" s="37"/>
      <c r="K76" s="57"/>
      <c r="L76" s="53"/>
      <c r="M76" s="26">
        <f t="array" ref="M76">MAX(IF(Таблица2[Столбец2]='Расчет прибыли'!D76,Таблица2[Столбец9]))</f>
        <v>0</v>
      </c>
      <c r="N76" s="63">
        <f t="shared" si="36"/>
        <v>0</v>
      </c>
      <c r="O76" s="64" t="str">
        <f t="shared" si="37"/>
        <v>Доставка не разнесена</v>
      </c>
      <c r="P76" s="61">
        <f t="shared" si="38"/>
        <v>0</v>
      </c>
      <c r="Q76" s="46" t="str">
        <f t="shared" si="39"/>
        <v>Нет данных</v>
      </c>
      <c r="R76" s="30"/>
      <c r="S76" s="71" t="str">
        <f t="shared" si="40"/>
        <v>Заказ клиента 0Б00-000459 от 29.03.2024 16:44:16</v>
      </c>
      <c r="T76" s="72">
        <f t="shared" si="32"/>
        <v>18000</v>
      </c>
      <c r="U76" s="36">
        <f t="shared" si="41"/>
        <v>0</v>
      </c>
      <c r="V76" s="73" t="str">
        <f t="shared" si="33"/>
        <v>Доставка не разнесена</v>
      </c>
      <c r="W76" s="73" t="str">
        <f t="shared" si="34"/>
        <v>Доставка не разнесена</v>
      </c>
      <c r="X76" s="73">
        <f t="shared" si="35"/>
        <v>0</v>
      </c>
      <c r="Y76" s="73" t="str">
        <f t="shared" si="42"/>
        <v>Доставка не разнесена</v>
      </c>
    </row>
    <row r="77" spans="2:25" ht="22.5">
      <c r="B77" s="77" t="s">
        <v>402</v>
      </c>
      <c r="C77" s="79">
        <v>15000</v>
      </c>
      <c r="D77" s="56"/>
      <c r="E77" s="42"/>
      <c r="F77" s="38"/>
      <c r="G77" s="38"/>
      <c r="H77" s="37"/>
      <c r="I77" s="37"/>
      <c r="J77" s="37"/>
      <c r="K77" s="57"/>
      <c r="L77" s="53"/>
      <c r="M77" s="26">
        <f t="array" ref="M77">MAX(IF(Таблица2[Столбец2]='Расчет прибыли'!D77,Таблица2[Столбец9]))</f>
        <v>0</v>
      </c>
      <c r="N77" s="63">
        <f t="shared" si="36"/>
        <v>0</v>
      </c>
      <c r="O77" s="64" t="str">
        <f t="shared" si="37"/>
        <v>Доставка не разнесена</v>
      </c>
      <c r="P77" s="61">
        <f t="shared" si="38"/>
        <v>0</v>
      </c>
      <c r="Q77" s="46" t="str">
        <f t="shared" si="39"/>
        <v>Нет данных</v>
      </c>
      <c r="R77" s="30"/>
      <c r="S77" s="71" t="str">
        <f t="shared" si="40"/>
        <v>Заказ клиента 0Б00-000524 от 10.04.2024 16:30:24</v>
      </c>
      <c r="T77" s="72">
        <f t="shared" si="32"/>
        <v>15000</v>
      </c>
      <c r="U77" s="36">
        <f t="shared" si="41"/>
        <v>0</v>
      </c>
      <c r="V77" s="73" t="str">
        <f t="shared" si="33"/>
        <v>Доставка не разнесена</v>
      </c>
      <c r="W77" s="73" t="str">
        <f t="shared" si="34"/>
        <v>Доставка не разнесена</v>
      </c>
      <c r="X77" s="73">
        <f t="shared" si="35"/>
        <v>0</v>
      </c>
      <c r="Y77" s="73" t="str">
        <f t="shared" si="42"/>
        <v>Доставка не разнесена</v>
      </c>
    </row>
    <row r="78" spans="2:25" ht="22.5">
      <c r="B78" s="77" t="s">
        <v>404</v>
      </c>
      <c r="C78" s="79">
        <v>14000</v>
      </c>
      <c r="D78" s="56"/>
      <c r="E78" s="37"/>
      <c r="F78" s="38"/>
      <c r="G78" s="38"/>
      <c r="H78" s="37"/>
      <c r="I78" s="37"/>
      <c r="J78" s="37"/>
      <c r="K78" s="57"/>
      <c r="L78" s="53"/>
      <c r="M78" s="26">
        <f t="array" ref="M78">MAX(IF(Таблица2[Столбец2]='Расчет прибыли'!D78,Таблица2[Столбец9]))</f>
        <v>0</v>
      </c>
      <c r="N78" s="63">
        <f t="shared" si="36"/>
        <v>0</v>
      </c>
      <c r="O78" s="64" t="str">
        <f t="shared" si="37"/>
        <v>Доставка не разнесена</v>
      </c>
      <c r="P78" s="61">
        <f t="shared" si="38"/>
        <v>0</v>
      </c>
      <c r="Q78" s="46" t="str">
        <f t="shared" si="39"/>
        <v>Нет данных</v>
      </c>
      <c r="R78" s="30"/>
      <c r="S78" s="71" t="str">
        <f t="shared" si="40"/>
        <v>Заказ клиента 0Б00-000547 от 15.04.2024 13:59:40</v>
      </c>
      <c r="T78" s="72">
        <f t="shared" si="32"/>
        <v>14000</v>
      </c>
      <c r="U78" s="36">
        <f t="shared" si="41"/>
        <v>0</v>
      </c>
      <c r="V78" s="73" t="str">
        <f t="shared" si="33"/>
        <v>Доставка не разнесена</v>
      </c>
      <c r="W78" s="73" t="str">
        <f t="shared" si="34"/>
        <v>Доставка не разнесена</v>
      </c>
      <c r="X78" s="73">
        <f t="shared" si="35"/>
        <v>0</v>
      </c>
      <c r="Y78" s="73" t="str">
        <f t="shared" si="42"/>
        <v>Доставка не разнесена</v>
      </c>
    </row>
    <row r="79" spans="2:25" ht="22.5">
      <c r="B79" s="77" t="s">
        <v>590</v>
      </c>
      <c r="C79" s="79">
        <v>9225</v>
      </c>
      <c r="D79" s="56"/>
      <c r="E79" s="37"/>
      <c r="F79" s="38"/>
      <c r="G79" s="38"/>
      <c r="H79" s="37"/>
      <c r="I79" s="37"/>
      <c r="J79" s="37"/>
      <c r="K79" s="57"/>
      <c r="L79" s="53"/>
      <c r="M79" s="26">
        <f t="array" ref="M79">MAX(IF(Таблица2[Столбец2]='Расчет прибыли'!D79,Таблица2[Столбец9]))</f>
        <v>0</v>
      </c>
      <c r="N79" s="63">
        <f t="shared" si="36"/>
        <v>0</v>
      </c>
      <c r="O79" s="64" t="str">
        <f t="shared" si="37"/>
        <v>Доставка не разнесена</v>
      </c>
      <c r="P79" s="61">
        <f t="shared" si="38"/>
        <v>0</v>
      </c>
      <c r="Q79" s="46" t="str">
        <f t="shared" si="39"/>
        <v>Нет данных</v>
      </c>
      <c r="R79" s="30"/>
      <c r="S79" s="71" t="str">
        <f t="shared" si="40"/>
        <v>Заказ клиента 0Б00-000473 от 02.04.2024 14:25:45</v>
      </c>
      <c r="T79" s="72">
        <f t="shared" si="32"/>
        <v>9225</v>
      </c>
      <c r="U79" s="36">
        <f t="shared" si="41"/>
        <v>0</v>
      </c>
      <c r="V79" s="73" t="str">
        <f t="shared" si="33"/>
        <v>Доставка не разнесена</v>
      </c>
      <c r="W79" s="73" t="str">
        <f t="shared" si="34"/>
        <v>Доставка не разнесена</v>
      </c>
      <c r="X79" s="73">
        <f t="shared" si="35"/>
        <v>0</v>
      </c>
      <c r="Y79" s="73" t="str">
        <f t="shared" si="42"/>
        <v>Доставка не разнесена</v>
      </c>
    </row>
    <row r="80" spans="2:25" ht="22.5">
      <c r="B80" s="77" t="s">
        <v>376</v>
      </c>
      <c r="C80" s="79">
        <v>4074</v>
      </c>
      <c r="D80" s="56"/>
      <c r="E80" s="37"/>
      <c r="F80" s="38"/>
      <c r="G80" s="38"/>
      <c r="H80" s="37"/>
      <c r="I80" s="37"/>
      <c r="J80" s="37"/>
      <c r="K80" s="57"/>
      <c r="L80" s="53"/>
      <c r="M80" s="26">
        <f t="array" ref="M80">MAX(IF(Таблица2[Столбец2]='Расчет прибыли'!D80,Таблица2[Столбец9]))</f>
        <v>0</v>
      </c>
      <c r="N80" s="63">
        <f t="shared" si="36"/>
        <v>0</v>
      </c>
      <c r="O80" s="64" t="str">
        <f t="shared" si="37"/>
        <v>Доставка не разнесена</v>
      </c>
      <c r="P80" s="61">
        <f t="shared" si="38"/>
        <v>0</v>
      </c>
      <c r="Q80" s="46" t="str">
        <f t="shared" si="39"/>
        <v>Нет данных</v>
      </c>
      <c r="R80" s="30"/>
      <c r="S80" s="71" t="str">
        <f t="shared" si="40"/>
        <v>Заказ клиента 0Б00-000266 от 29.02.2024 12:13:11</v>
      </c>
      <c r="T80" s="72">
        <f t="shared" si="32"/>
        <v>4074</v>
      </c>
      <c r="U80" s="36">
        <f t="shared" si="41"/>
        <v>0</v>
      </c>
      <c r="V80" s="73" t="str">
        <f t="shared" si="33"/>
        <v>Доставка не разнесена</v>
      </c>
      <c r="W80" s="73" t="str">
        <f t="shared" si="34"/>
        <v>Доставка не разнесена</v>
      </c>
      <c r="X80" s="73">
        <f t="shared" si="35"/>
        <v>0</v>
      </c>
      <c r="Y80" s="73" t="str">
        <f t="shared" si="42"/>
        <v>Доставка не разнесена</v>
      </c>
    </row>
    <row r="81" spans="2:25" ht="22.5">
      <c r="B81" s="77" t="s">
        <v>377</v>
      </c>
      <c r="C81" s="79">
        <v>20000</v>
      </c>
      <c r="D81" s="56"/>
      <c r="E81" s="39"/>
      <c r="F81" s="38"/>
      <c r="G81" s="38"/>
      <c r="H81" s="37"/>
      <c r="I81" s="37"/>
      <c r="J81" s="37"/>
      <c r="K81" s="57"/>
      <c r="L81" s="53"/>
      <c r="M81" s="26">
        <f t="array" ref="M81">MAX(IF(Таблица2[Столбец2]='Расчет прибыли'!D81,Таблица2[Столбец9]))</f>
        <v>0</v>
      </c>
      <c r="N81" s="63">
        <f t="shared" si="36"/>
        <v>0</v>
      </c>
      <c r="O81" s="64" t="str">
        <f t="shared" si="37"/>
        <v>Доставка не разнесена</v>
      </c>
      <c r="P81" s="61">
        <f t="shared" si="38"/>
        <v>0</v>
      </c>
      <c r="Q81" s="46" t="str">
        <f t="shared" si="39"/>
        <v>Нет данных</v>
      </c>
      <c r="R81" s="30"/>
      <c r="S81" s="71" t="str">
        <f t="shared" si="40"/>
        <v>Заказ клиента 0Б00-000291 от 04.03.2024 11:15:16</v>
      </c>
      <c r="T81" s="72">
        <f t="shared" si="32"/>
        <v>20000</v>
      </c>
      <c r="U81" s="36">
        <f t="shared" si="41"/>
        <v>0</v>
      </c>
      <c r="V81" s="73" t="str">
        <f t="shared" si="33"/>
        <v>Доставка не разнесена</v>
      </c>
      <c r="W81" s="73" t="str">
        <f t="shared" si="34"/>
        <v>Доставка не разнесена</v>
      </c>
      <c r="X81" s="73">
        <f t="shared" si="35"/>
        <v>0</v>
      </c>
      <c r="Y81" s="73" t="str">
        <f t="shared" si="42"/>
        <v>Доставка не разнесена</v>
      </c>
    </row>
    <row r="82" spans="2:25" ht="22.5">
      <c r="B82" s="77" t="s">
        <v>388</v>
      </c>
      <c r="C82" s="79">
        <v>19000</v>
      </c>
      <c r="D82" s="56"/>
      <c r="E82" s="42"/>
      <c r="F82" s="38"/>
      <c r="G82" s="38"/>
      <c r="H82" s="37"/>
      <c r="I82" s="37"/>
      <c r="J82" s="37"/>
      <c r="K82" s="57"/>
      <c r="L82" s="53"/>
      <c r="M82" s="26">
        <f t="array" ref="M82">MAX(IF(Таблица2[Столбец2]='Расчет прибыли'!D82,Таблица2[Столбец9]))</f>
        <v>0</v>
      </c>
      <c r="N82" s="63">
        <f t="shared" si="36"/>
        <v>0</v>
      </c>
      <c r="O82" s="64" t="str">
        <f t="shared" si="37"/>
        <v>Доставка не разнесена</v>
      </c>
      <c r="P82" s="61">
        <f t="shared" si="38"/>
        <v>0</v>
      </c>
      <c r="Q82" s="46" t="str">
        <f t="shared" si="39"/>
        <v>Нет данных</v>
      </c>
      <c r="R82" s="30"/>
      <c r="S82" s="71" t="str">
        <f t="shared" si="40"/>
        <v>Заказ клиента 0Б00-000403 от 25.03.2024 11:56:15</v>
      </c>
      <c r="T82" s="72">
        <f t="shared" si="32"/>
        <v>19000</v>
      </c>
      <c r="U82" s="36">
        <f t="shared" si="41"/>
        <v>0</v>
      </c>
      <c r="V82" s="73" t="str">
        <f t="shared" si="33"/>
        <v>Доставка не разнесена</v>
      </c>
      <c r="W82" s="73" t="str">
        <f t="shared" si="34"/>
        <v>Доставка не разнесена</v>
      </c>
      <c r="X82" s="73">
        <f t="shared" si="35"/>
        <v>0</v>
      </c>
      <c r="Y82" s="73" t="str">
        <f t="shared" si="42"/>
        <v>Доставка не разнесена</v>
      </c>
    </row>
    <row r="83" spans="2:25" ht="22.5">
      <c r="B83" s="77" t="s">
        <v>400</v>
      </c>
      <c r="C83" s="79">
        <v>30032</v>
      </c>
      <c r="D83" s="56"/>
      <c r="E83" s="42"/>
      <c r="F83" s="38"/>
      <c r="G83" s="38"/>
      <c r="H83" s="37"/>
      <c r="I83" s="37"/>
      <c r="J83" s="37"/>
      <c r="K83" s="57"/>
      <c r="L83" s="53"/>
      <c r="M83" s="26">
        <f t="array" ref="M83">MAX(IF(Таблица2[Столбец2]='Расчет прибыли'!D83,Таблица2[Столбец9]))</f>
        <v>0</v>
      </c>
      <c r="N83" s="63">
        <f t="shared" si="36"/>
        <v>0</v>
      </c>
      <c r="O83" s="64" t="str">
        <f t="shared" si="37"/>
        <v>Доставка не разнесена</v>
      </c>
      <c r="P83" s="61">
        <f t="shared" si="38"/>
        <v>0</v>
      </c>
      <c r="Q83" s="46" t="str">
        <f t="shared" si="39"/>
        <v>Нет данных</v>
      </c>
      <c r="R83" s="30"/>
      <c r="S83" s="71" t="str">
        <f t="shared" si="40"/>
        <v>Заказ клиента 0Б00-000478 от 03.04.2024 13:19:25</v>
      </c>
      <c r="T83" s="72">
        <f t="shared" si="32"/>
        <v>30032</v>
      </c>
      <c r="U83" s="36">
        <f t="shared" si="41"/>
        <v>0</v>
      </c>
      <c r="V83" s="73" t="str">
        <f t="shared" si="33"/>
        <v>Доставка не разнесена</v>
      </c>
      <c r="W83" s="73" t="str">
        <f t="shared" si="34"/>
        <v>Доставка не разнесена</v>
      </c>
      <c r="X83" s="73">
        <f t="shared" si="35"/>
        <v>0</v>
      </c>
      <c r="Y83" s="73" t="str">
        <f t="shared" si="42"/>
        <v>Доставка не разнесена</v>
      </c>
    </row>
    <row r="84" spans="2:25" ht="22.5">
      <c r="B84" s="77" t="s">
        <v>403</v>
      </c>
      <c r="C84" s="79">
        <v>7000</v>
      </c>
      <c r="D84" s="56"/>
      <c r="E84" s="37"/>
      <c r="F84" s="38"/>
      <c r="G84" s="38"/>
      <c r="H84" s="37"/>
      <c r="I84" s="37"/>
      <c r="J84" s="37"/>
      <c r="K84" s="58"/>
      <c r="L84" s="53"/>
      <c r="M84" s="26">
        <f t="array" ref="M84">MAX(IF(Таблица2[Столбец2]='Расчет прибыли'!D84,Таблица2[Столбец9]))</f>
        <v>0</v>
      </c>
      <c r="N84" s="63">
        <f t="shared" si="36"/>
        <v>0</v>
      </c>
      <c r="O84" s="64" t="str">
        <f t="shared" si="37"/>
        <v>Доставка не разнесена</v>
      </c>
      <c r="P84" s="61">
        <f t="shared" si="38"/>
        <v>0</v>
      </c>
      <c r="Q84" s="46" t="str">
        <f t="shared" si="39"/>
        <v>Нет данных</v>
      </c>
      <c r="R84" s="30"/>
      <c r="S84" s="71" t="str">
        <f t="shared" si="40"/>
        <v>Заказ клиента 0Б00-000537 от 12.04.2024 11:34:33</v>
      </c>
      <c r="T84" s="72">
        <f t="shared" si="32"/>
        <v>7000</v>
      </c>
      <c r="U84" s="36">
        <f t="shared" si="41"/>
        <v>0</v>
      </c>
      <c r="V84" s="73" t="str">
        <f t="shared" si="33"/>
        <v>Доставка не разнесена</v>
      </c>
      <c r="W84" s="73" t="str">
        <f t="shared" si="34"/>
        <v>Доставка не разнесена</v>
      </c>
      <c r="X84" s="73">
        <f t="shared" si="35"/>
        <v>0</v>
      </c>
      <c r="Y84" s="73" t="str">
        <f t="shared" si="42"/>
        <v>Доставка не разнесена</v>
      </c>
    </row>
    <row r="85" spans="2:25" ht="22.5">
      <c r="B85" s="77" t="s">
        <v>407</v>
      </c>
      <c r="C85" s="79">
        <v>7500</v>
      </c>
      <c r="D85" s="56"/>
      <c r="E85" s="37"/>
      <c r="F85" s="38"/>
      <c r="G85" s="38"/>
      <c r="H85" s="37"/>
      <c r="I85" s="37"/>
      <c r="J85" s="37"/>
      <c r="K85" s="57"/>
      <c r="L85" s="53"/>
      <c r="M85" s="26">
        <f t="array" ref="M85">MAX(IF(Таблица2[Столбец2]='Расчет прибыли'!D85,Таблица2[Столбец9]))</f>
        <v>0</v>
      </c>
      <c r="N85" s="63">
        <f t="shared" si="36"/>
        <v>0</v>
      </c>
      <c r="O85" s="64" t="str">
        <f t="shared" si="37"/>
        <v>Доставка не разнесена</v>
      </c>
      <c r="P85" s="61">
        <f t="shared" si="38"/>
        <v>0</v>
      </c>
      <c r="Q85" s="46" t="str">
        <f t="shared" si="39"/>
        <v>Нет данных</v>
      </c>
      <c r="R85" s="30"/>
      <c r="S85" s="71" t="str">
        <f t="shared" si="40"/>
        <v>Заказ клиента 0Б00-000575 от 17.04.2024 16:59:48</v>
      </c>
      <c r="T85" s="72">
        <f t="shared" si="32"/>
        <v>7500</v>
      </c>
      <c r="U85" s="36">
        <f t="shared" si="41"/>
        <v>0</v>
      </c>
      <c r="V85" s="73" t="str">
        <f t="shared" si="33"/>
        <v>Доставка не разнесена</v>
      </c>
      <c r="W85" s="73" t="str">
        <f t="shared" si="34"/>
        <v>Доставка не разнесена</v>
      </c>
      <c r="X85" s="73">
        <f t="shared" si="35"/>
        <v>0</v>
      </c>
      <c r="Y85" s="73" t="str">
        <f t="shared" si="42"/>
        <v>Доставка не разнесена</v>
      </c>
    </row>
    <row r="86" spans="2:25">
      <c r="B86" s="77"/>
      <c r="C86" s="78"/>
      <c r="D86" s="56"/>
      <c r="E86" s="37"/>
      <c r="F86" s="38"/>
      <c r="G86" s="38"/>
      <c r="H86" s="37"/>
      <c r="I86" s="37"/>
      <c r="J86" s="37"/>
      <c r="K86" s="57"/>
      <c r="L86" s="53"/>
      <c r="M86" s="26">
        <f t="array" ref="M86">MAX(IF(Таблица2[Столбец2]='Расчет прибыли'!D86,Таблица2[Столбец9]))</f>
        <v>0</v>
      </c>
      <c r="N86" s="63">
        <f t="shared" si="36"/>
        <v>0</v>
      </c>
      <c r="O86" s="64" t="str">
        <f t="shared" si="37"/>
        <v>Доставка не разнесена</v>
      </c>
      <c r="P86" s="61">
        <f t="shared" si="38"/>
        <v>0</v>
      </c>
      <c r="Q86" s="46" t="str">
        <f t="shared" si="39"/>
        <v>Нет данных</v>
      </c>
      <c r="R86" s="30"/>
      <c r="S86" s="71">
        <f t="shared" si="40"/>
        <v>0</v>
      </c>
      <c r="T86" s="72">
        <f t="shared" si="32"/>
        <v>0</v>
      </c>
      <c r="U86" s="36">
        <f t="shared" si="41"/>
        <v>0</v>
      </c>
      <c r="V86" s="73" t="str">
        <f t="shared" si="33"/>
        <v>Доставка не разнесена</v>
      </c>
      <c r="W86" s="73" t="str">
        <f t="shared" si="34"/>
        <v>Доставка не разнесена</v>
      </c>
      <c r="X86" s="73">
        <f t="shared" si="35"/>
        <v>0</v>
      </c>
      <c r="Y86" s="73" t="str">
        <f t="shared" si="42"/>
        <v>Доставка не разнесена</v>
      </c>
    </row>
    <row r="87" spans="2:25">
      <c r="B87" s="77"/>
      <c r="C87" s="79"/>
      <c r="D87" s="56"/>
      <c r="E87" s="37"/>
      <c r="F87" s="38"/>
      <c r="G87" s="38"/>
      <c r="H87" s="37"/>
      <c r="I87" s="37"/>
      <c r="J87" s="37"/>
      <c r="K87" s="57"/>
      <c r="L87" s="53"/>
      <c r="M87" s="26">
        <f t="array" ref="M87">MAX(IF(Таблица2[Столбец2]='Расчет прибыли'!D87,Таблица2[Столбец9]))</f>
        <v>0</v>
      </c>
      <c r="N87" s="63">
        <f t="shared" si="36"/>
        <v>0</v>
      </c>
      <c r="O87" s="64" t="str">
        <f t="shared" si="37"/>
        <v>Доставка не разнесена</v>
      </c>
      <c r="P87" s="61">
        <f t="shared" si="38"/>
        <v>0</v>
      </c>
      <c r="Q87" s="46" t="str">
        <f t="shared" si="39"/>
        <v>Нет данных</v>
      </c>
      <c r="R87" s="30"/>
      <c r="S87" s="71">
        <f t="shared" si="40"/>
        <v>0</v>
      </c>
      <c r="T87" s="72">
        <f t="shared" si="32"/>
        <v>0</v>
      </c>
      <c r="U87" s="36">
        <f t="shared" si="41"/>
        <v>0</v>
      </c>
      <c r="V87" s="73" t="str">
        <f t="shared" si="33"/>
        <v>Доставка не разнесена</v>
      </c>
      <c r="W87" s="73" t="str">
        <f t="shared" si="34"/>
        <v>Доставка не разнесена</v>
      </c>
      <c r="X87" s="73">
        <f t="shared" si="35"/>
        <v>0</v>
      </c>
      <c r="Y87" s="73" t="str">
        <f t="shared" si="42"/>
        <v>Доставка не разнесена</v>
      </c>
    </row>
    <row r="88" spans="2:25">
      <c r="B88" s="77"/>
      <c r="C88" s="79"/>
      <c r="D88" s="56"/>
      <c r="E88" s="37"/>
      <c r="F88" s="38"/>
      <c r="G88" s="38"/>
      <c r="H88" s="37"/>
      <c r="I88" s="37"/>
      <c r="J88" s="37"/>
      <c r="K88" s="57"/>
      <c r="L88" s="53"/>
      <c r="M88" s="26">
        <f t="array" ref="M88">MAX(IF(Таблица2[Столбец2]='Расчет прибыли'!D88,Таблица2[Столбец9]))</f>
        <v>0</v>
      </c>
      <c r="N88" s="63">
        <f t="shared" si="36"/>
        <v>0</v>
      </c>
      <c r="O88" s="64" t="str">
        <f t="shared" si="37"/>
        <v>Доставка не разнесена</v>
      </c>
      <c r="P88" s="61">
        <f t="shared" si="38"/>
        <v>0</v>
      </c>
      <c r="Q88" s="46" t="str">
        <f t="shared" si="39"/>
        <v>Нет данных</v>
      </c>
      <c r="R88" s="30"/>
      <c r="S88" s="71">
        <f t="shared" si="40"/>
        <v>0</v>
      </c>
      <c r="T88" s="72">
        <f t="shared" si="32"/>
        <v>0</v>
      </c>
      <c r="U88" s="36">
        <f t="shared" si="41"/>
        <v>0</v>
      </c>
      <c r="V88" s="73" t="str">
        <f t="shared" si="33"/>
        <v>Доставка не разнесена</v>
      </c>
      <c r="W88" s="73" t="str">
        <f t="shared" si="34"/>
        <v>Доставка не разнесена</v>
      </c>
      <c r="X88" s="73">
        <f t="shared" si="35"/>
        <v>0</v>
      </c>
      <c r="Y88" s="73" t="str">
        <f t="shared" si="42"/>
        <v>Доставка не разнесена</v>
      </c>
    </row>
    <row r="89" spans="2:25">
      <c r="B89" s="77"/>
      <c r="C89" s="79"/>
      <c r="D89" s="56"/>
      <c r="E89" s="42"/>
      <c r="F89" s="38"/>
      <c r="G89" s="38"/>
      <c r="H89" s="37"/>
      <c r="I89" s="37"/>
      <c r="J89" s="37"/>
      <c r="K89" s="57"/>
      <c r="L89" s="53"/>
      <c r="M89" s="26">
        <f t="array" ref="M89">MAX(IF(Таблица2[Столбец2]='Расчет прибыли'!D89,Таблица2[Столбец9]))</f>
        <v>0</v>
      </c>
      <c r="N89" s="63">
        <f t="shared" si="36"/>
        <v>0</v>
      </c>
      <c r="O89" s="64" t="str">
        <f t="shared" si="37"/>
        <v>Доставка не разнесена</v>
      </c>
      <c r="P89" s="61">
        <f t="shared" si="38"/>
        <v>0</v>
      </c>
      <c r="Q89" s="46" t="str">
        <f t="shared" si="39"/>
        <v>Нет данных</v>
      </c>
      <c r="R89" s="30"/>
      <c r="S89" s="71">
        <f t="shared" si="40"/>
        <v>0</v>
      </c>
      <c r="T89" s="72">
        <f t="shared" si="32"/>
        <v>0</v>
      </c>
      <c r="U89" s="36">
        <f t="shared" si="41"/>
        <v>0</v>
      </c>
      <c r="V89" s="73" t="str">
        <f t="shared" si="33"/>
        <v>Доставка не разнесена</v>
      </c>
      <c r="W89" s="73" t="str">
        <f t="shared" si="34"/>
        <v>Доставка не разнесена</v>
      </c>
      <c r="X89" s="73">
        <f t="shared" si="35"/>
        <v>0</v>
      </c>
      <c r="Y89" s="73" t="str">
        <f t="shared" si="42"/>
        <v>Доставка не разнесена</v>
      </c>
    </row>
    <row r="90" spans="2:25">
      <c r="B90" s="77"/>
      <c r="C90" s="79"/>
      <c r="D90" s="56"/>
      <c r="E90" s="39"/>
      <c r="F90" s="38"/>
      <c r="G90" s="38"/>
      <c r="H90" s="37"/>
      <c r="I90" s="37"/>
      <c r="J90" s="37"/>
      <c r="K90" s="57"/>
      <c r="L90" s="53"/>
      <c r="M90" s="26">
        <f t="array" ref="M90">MAX(IF(Таблица2[Столбец2]='Расчет прибыли'!D90,Таблица2[Столбец9]))</f>
        <v>0</v>
      </c>
      <c r="N90" s="63">
        <f t="shared" si="36"/>
        <v>0</v>
      </c>
      <c r="O90" s="64" t="str">
        <f t="shared" si="37"/>
        <v>Доставка не разнесена</v>
      </c>
      <c r="P90" s="61">
        <f t="shared" si="38"/>
        <v>0</v>
      </c>
      <c r="Q90" s="46" t="str">
        <f t="shared" si="39"/>
        <v>Нет данных</v>
      </c>
      <c r="R90" s="30"/>
      <c r="S90" s="71">
        <f t="shared" si="40"/>
        <v>0</v>
      </c>
      <c r="T90" s="72">
        <f t="shared" si="32"/>
        <v>0</v>
      </c>
      <c r="U90" s="36">
        <f t="shared" si="41"/>
        <v>0</v>
      </c>
      <c r="V90" s="73" t="str">
        <f t="shared" si="33"/>
        <v>Доставка не разнесена</v>
      </c>
      <c r="W90" s="73" t="str">
        <f t="shared" si="34"/>
        <v>Доставка не разнесена</v>
      </c>
      <c r="X90" s="73">
        <f t="shared" si="35"/>
        <v>0</v>
      </c>
      <c r="Y90" s="73" t="str">
        <f t="shared" si="42"/>
        <v>Доставка не разнесена</v>
      </c>
    </row>
    <row r="91" spans="2:25">
      <c r="B91" s="77"/>
      <c r="C91" s="79"/>
      <c r="D91" s="56"/>
      <c r="E91" s="39"/>
      <c r="F91" s="38"/>
      <c r="G91" s="38"/>
      <c r="H91" s="37"/>
      <c r="I91" s="37"/>
      <c r="J91" s="37"/>
      <c r="K91" s="57"/>
      <c r="L91" s="53"/>
      <c r="M91" s="26">
        <f t="array" ref="M91">MAX(IF(Таблица2[Столбец2]='Расчет прибыли'!D91,Таблица2[Столбец9]))</f>
        <v>0</v>
      </c>
      <c r="N91" s="63">
        <f t="shared" si="36"/>
        <v>0</v>
      </c>
      <c r="O91" s="64" t="str">
        <f t="shared" si="37"/>
        <v>Доставка не разнесена</v>
      </c>
      <c r="P91" s="61">
        <f t="shared" si="38"/>
        <v>0</v>
      </c>
      <c r="Q91" s="46" t="str">
        <f t="shared" si="39"/>
        <v>Нет данных</v>
      </c>
      <c r="R91" s="30"/>
      <c r="S91" s="71">
        <f t="shared" si="40"/>
        <v>0</v>
      </c>
      <c r="T91" s="72">
        <f t="shared" si="32"/>
        <v>0</v>
      </c>
      <c r="U91" s="36">
        <f t="shared" si="41"/>
        <v>0</v>
      </c>
      <c r="V91" s="73" t="str">
        <f t="shared" si="33"/>
        <v>Доставка не разнесена</v>
      </c>
      <c r="W91" s="73" t="str">
        <f t="shared" si="34"/>
        <v>Доставка не разнесена</v>
      </c>
      <c r="X91" s="73">
        <f t="shared" si="35"/>
        <v>0</v>
      </c>
      <c r="Y91" s="73" t="str">
        <f t="shared" si="42"/>
        <v>Доставка не разнесена</v>
      </c>
    </row>
    <row r="92" spans="2:25">
      <c r="B92" s="77"/>
      <c r="C92" s="79"/>
      <c r="D92" s="56"/>
      <c r="E92" s="37"/>
      <c r="F92" s="38"/>
      <c r="G92" s="38"/>
      <c r="H92" s="37"/>
      <c r="I92" s="37"/>
      <c r="J92" s="37"/>
      <c r="K92" s="57"/>
      <c r="L92" s="53"/>
      <c r="M92" s="26">
        <f t="array" ref="M92">MAX(IF(Таблица2[Столбец2]='Расчет прибыли'!D92,Таблица2[Столбец9]))</f>
        <v>0</v>
      </c>
      <c r="N92" s="63">
        <f t="shared" si="36"/>
        <v>0</v>
      </c>
      <c r="O92" s="64" t="str">
        <f t="shared" si="37"/>
        <v>Доставка не разнесена</v>
      </c>
      <c r="P92" s="61">
        <f t="shared" si="38"/>
        <v>0</v>
      </c>
      <c r="Q92" s="46" t="str">
        <f t="shared" si="39"/>
        <v>Нет данных</v>
      </c>
      <c r="R92" s="30"/>
      <c r="S92" s="71">
        <f t="shared" si="40"/>
        <v>0</v>
      </c>
      <c r="T92" s="72">
        <f t="shared" si="32"/>
        <v>0</v>
      </c>
      <c r="U92" s="36">
        <f t="shared" si="41"/>
        <v>0</v>
      </c>
      <c r="V92" s="73" t="str">
        <f t="shared" si="33"/>
        <v>Доставка не разнесена</v>
      </c>
      <c r="W92" s="73" t="str">
        <f t="shared" si="34"/>
        <v>Доставка не разнесена</v>
      </c>
      <c r="X92" s="73">
        <f t="shared" si="35"/>
        <v>0</v>
      </c>
      <c r="Y92" s="73" t="str">
        <f t="shared" si="42"/>
        <v>Доставка не разнесена</v>
      </c>
    </row>
    <row r="93" spans="2:25">
      <c r="B93" s="77"/>
      <c r="C93" s="79"/>
      <c r="D93" s="56"/>
      <c r="E93" s="42"/>
      <c r="F93" s="38"/>
      <c r="G93" s="38"/>
      <c r="H93" s="37"/>
      <c r="I93" s="37"/>
      <c r="J93" s="37"/>
      <c r="K93" s="57"/>
      <c r="L93" s="53"/>
      <c r="M93" s="26">
        <f t="array" ref="M93">MAX(IF(Таблица2[Столбец2]='Расчет прибыли'!D93,Таблица2[Столбец9]))</f>
        <v>0</v>
      </c>
      <c r="N93" s="63">
        <f t="shared" si="36"/>
        <v>0</v>
      </c>
      <c r="O93" s="64" t="str">
        <f t="shared" si="37"/>
        <v>Доставка не разнесена</v>
      </c>
      <c r="P93" s="61">
        <f t="shared" si="38"/>
        <v>0</v>
      </c>
      <c r="Q93" s="46" t="str">
        <f t="shared" si="39"/>
        <v>Нет данных</v>
      </c>
      <c r="R93" s="30"/>
      <c r="S93" s="71">
        <f t="shared" si="40"/>
        <v>0</v>
      </c>
      <c r="T93" s="72">
        <f t="shared" si="32"/>
        <v>0</v>
      </c>
      <c r="U93" s="36">
        <f t="shared" si="41"/>
        <v>0</v>
      </c>
      <c r="V93" s="73" t="str">
        <f t="shared" si="33"/>
        <v>Доставка не разнесена</v>
      </c>
      <c r="W93" s="73" t="str">
        <f t="shared" si="34"/>
        <v>Доставка не разнесена</v>
      </c>
      <c r="X93" s="73">
        <f t="shared" si="35"/>
        <v>0</v>
      </c>
      <c r="Y93" s="73" t="str">
        <f t="shared" si="42"/>
        <v>Доставка не разнесена</v>
      </c>
    </row>
    <row r="94" spans="2:25">
      <c r="B94" s="77"/>
      <c r="C94" s="79"/>
      <c r="D94" s="56"/>
      <c r="E94" s="37"/>
      <c r="F94" s="38"/>
      <c r="G94" s="38"/>
      <c r="H94" s="37"/>
      <c r="I94" s="37"/>
      <c r="J94" s="37"/>
      <c r="K94" s="57"/>
      <c r="L94" s="53"/>
      <c r="M94" s="26">
        <f t="array" ref="M94">MAX(IF(Таблица2[Столбец2]='Расчет прибыли'!D94,Таблица2[Столбец9]))</f>
        <v>0</v>
      </c>
      <c r="N94" s="63">
        <f t="shared" si="36"/>
        <v>0</v>
      </c>
      <c r="O94" s="64" t="str">
        <f t="shared" si="37"/>
        <v>Доставка не разнесена</v>
      </c>
      <c r="P94" s="61">
        <f t="shared" si="38"/>
        <v>0</v>
      </c>
      <c r="Q94" s="46" t="str">
        <f t="shared" si="39"/>
        <v>Нет данных</v>
      </c>
      <c r="R94" s="30"/>
      <c r="S94" s="71">
        <f t="shared" si="40"/>
        <v>0</v>
      </c>
      <c r="T94" s="72">
        <f t="shared" si="32"/>
        <v>0</v>
      </c>
      <c r="U94" s="36">
        <f t="shared" si="41"/>
        <v>0</v>
      </c>
      <c r="V94" s="73" t="str">
        <f t="shared" si="33"/>
        <v>Доставка не разнесена</v>
      </c>
      <c r="W94" s="73" t="str">
        <f t="shared" si="34"/>
        <v>Доставка не разнесена</v>
      </c>
      <c r="X94" s="73">
        <f t="shared" si="35"/>
        <v>0</v>
      </c>
      <c r="Y94" s="73" t="str">
        <f t="shared" si="42"/>
        <v>Доставка не разнесена</v>
      </c>
    </row>
    <row r="95" spans="2:25">
      <c r="B95" s="77"/>
      <c r="C95" s="79"/>
      <c r="D95" s="56"/>
      <c r="E95" s="37"/>
      <c r="F95" s="38"/>
      <c r="G95" s="38"/>
      <c r="H95" s="37"/>
      <c r="I95" s="37"/>
      <c r="J95" s="37"/>
      <c r="K95" s="57"/>
      <c r="L95" s="53"/>
      <c r="M95" s="26">
        <f t="array" ref="M95">MAX(IF(Таблица2[Столбец2]='Расчет прибыли'!D95,Таблица2[Столбец9]))</f>
        <v>0</v>
      </c>
      <c r="N95" s="63">
        <f t="shared" si="36"/>
        <v>0</v>
      </c>
      <c r="O95" s="64" t="str">
        <f t="shared" si="37"/>
        <v>Доставка не разнесена</v>
      </c>
      <c r="P95" s="61">
        <f t="shared" si="38"/>
        <v>0</v>
      </c>
      <c r="Q95" s="46" t="str">
        <f t="shared" si="39"/>
        <v>Нет данных</v>
      </c>
      <c r="R95" s="30"/>
      <c r="S95" s="71">
        <f t="shared" si="40"/>
        <v>0</v>
      </c>
      <c r="T95" s="72">
        <f t="shared" si="32"/>
        <v>0</v>
      </c>
      <c r="U95" s="36">
        <f t="shared" si="41"/>
        <v>0</v>
      </c>
      <c r="V95" s="73" t="str">
        <f t="shared" si="33"/>
        <v>Доставка не разнесена</v>
      </c>
      <c r="W95" s="73" t="str">
        <f t="shared" si="34"/>
        <v>Доставка не разнесена</v>
      </c>
      <c r="X95" s="73">
        <f t="shared" si="35"/>
        <v>0</v>
      </c>
      <c r="Y95" s="73" t="str">
        <f t="shared" si="42"/>
        <v>Доставка не разнесена</v>
      </c>
    </row>
    <row r="96" spans="2:25">
      <c r="B96" s="77"/>
      <c r="C96" s="79"/>
      <c r="D96" s="56"/>
      <c r="E96" s="42"/>
      <c r="F96" s="38"/>
      <c r="G96" s="38"/>
      <c r="H96" s="37"/>
      <c r="I96" s="37"/>
      <c r="J96" s="37"/>
      <c r="K96" s="58"/>
      <c r="L96" s="53"/>
      <c r="M96" s="26">
        <f t="array" ref="M96">MAX(IF(Таблица2[Столбец2]='Расчет прибыли'!D96,Таблица2[Столбец9]))</f>
        <v>0</v>
      </c>
      <c r="N96" s="63">
        <f t="shared" si="36"/>
        <v>0</v>
      </c>
      <c r="O96" s="64" t="str">
        <f t="shared" si="37"/>
        <v>Доставка не разнесена</v>
      </c>
      <c r="P96" s="61">
        <f t="shared" si="38"/>
        <v>0</v>
      </c>
      <c r="Q96" s="46" t="str">
        <f t="shared" si="39"/>
        <v>Нет данных</v>
      </c>
      <c r="R96" s="30"/>
      <c r="S96" s="71">
        <f t="shared" si="40"/>
        <v>0</v>
      </c>
      <c r="T96" s="72">
        <f t="shared" si="32"/>
        <v>0</v>
      </c>
      <c r="U96" s="36">
        <f t="shared" si="41"/>
        <v>0</v>
      </c>
      <c r="V96" s="73" t="str">
        <f t="shared" si="33"/>
        <v>Доставка не разнесена</v>
      </c>
      <c r="W96" s="73" t="str">
        <f t="shared" si="34"/>
        <v>Доставка не разнесена</v>
      </c>
      <c r="X96" s="73">
        <f t="shared" si="35"/>
        <v>0</v>
      </c>
      <c r="Y96" s="73" t="str">
        <f t="shared" si="42"/>
        <v>Доставка не разнесена</v>
      </c>
    </row>
    <row r="97" spans="2:25">
      <c r="B97" s="77"/>
      <c r="C97" s="79"/>
      <c r="D97" s="56"/>
      <c r="E97" s="39"/>
      <c r="F97" s="40"/>
      <c r="G97" s="41"/>
      <c r="H97" s="37"/>
      <c r="I97" s="37"/>
      <c r="J97" s="37"/>
      <c r="K97" s="57"/>
      <c r="L97" s="53"/>
      <c r="M97" s="26">
        <f t="array" ref="M97">MAX(IF(Таблица2[Столбец2]='Расчет прибыли'!D97,Таблица2[Столбец9]))</f>
        <v>0</v>
      </c>
      <c r="N97" s="63">
        <f t="shared" si="36"/>
        <v>0</v>
      </c>
      <c r="O97" s="64" t="str">
        <f t="shared" si="37"/>
        <v>Доставка не разнесена</v>
      </c>
      <c r="P97" s="61">
        <f t="shared" si="38"/>
        <v>0</v>
      </c>
      <c r="Q97" s="46" t="str">
        <f t="shared" si="39"/>
        <v>Нет данных</v>
      </c>
      <c r="R97" s="30"/>
      <c r="S97" s="71">
        <f t="shared" si="40"/>
        <v>0</v>
      </c>
      <c r="T97" s="72">
        <f t="shared" si="32"/>
        <v>0</v>
      </c>
      <c r="U97" s="36">
        <f t="shared" si="41"/>
        <v>0</v>
      </c>
      <c r="V97" s="73" t="str">
        <f t="shared" si="33"/>
        <v>Доставка не разнесена</v>
      </c>
      <c r="W97" s="73" t="str">
        <f t="shared" si="34"/>
        <v>Доставка не разнесена</v>
      </c>
      <c r="X97" s="73">
        <f t="shared" si="35"/>
        <v>0</v>
      </c>
      <c r="Y97" s="73" t="str">
        <f t="shared" si="42"/>
        <v>Доставка не разнесена</v>
      </c>
    </row>
    <row r="98" spans="2:25">
      <c r="B98" s="77"/>
      <c r="C98" s="79"/>
      <c r="D98" s="56"/>
      <c r="E98" s="37"/>
      <c r="F98" s="38"/>
      <c r="G98" s="38"/>
      <c r="H98" s="37"/>
      <c r="I98" s="37"/>
      <c r="J98" s="37"/>
      <c r="K98" s="57"/>
      <c r="L98" s="53"/>
      <c r="M98" s="26">
        <f t="array" ref="M98">MAX(IF(Таблица2[Столбец2]='Расчет прибыли'!D98,Таблица2[Столбец9]))</f>
        <v>0</v>
      </c>
      <c r="N98" s="63">
        <f t="shared" si="36"/>
        <v>0</v>
      </c>
      <c r="O98" s="64" t="str">
        <f t="shared" si="37"/>
        <v>Доставка не разнесена</v>
      </c>
      <c r="P98" s="61">
        <f t="shared" si="38"/>
        <v>0</v>
      </c>
      <c r="Q98" s="46" t="str">
        <f t="shared" si="39"/>
        <v>Нет данных</v>
      </c>
      <c r="R98" s="30"/>
      <c r="S98" s="71">
        <f t="shared" si="40"/>
        <v>0</v>
      </c>
      <c r="T98" s="72">
        <f t="shared" si="32"/>
        <v>0</v>
      </c>
      <c r="U98" s="36">
        <f t="shared" si="41"/>
        <v>0</v>
      </c>
      <c r="V98" s="73" t="str">
        <f t="shared" si="33"/>
        <v>Доставка не разнесена</v>
      </c>
      <c r="W98" s="73" t="str">
        <f t="shared" si="34"/>
        <v>Доставка не разнесена</v>
      </c>
      <c r="X98" s="73">
        <f t="shared" si="35"/>
        <v>0</v>
      </c>
      <c r="Y98" s="73" t="str">
        <f t="shared" si="42"/>
        <v>Доставка не разнесена</v>
      </c>
    </row>
    <row r="99" spans="2:25">
      <c r="B99" s="77"/>
      <c r="C99" s="79"/>
      <c r="D99" s="56"/>
      <c r="E99" s="37"/>
      <c r="F99" s="38"/>
      <c r="G99" s="38"/>
      <c r="H99" s="37"/>
      <c r="I99" s="37"/>
      <c r="J99" s="37"/>
      <c r="K99" s="57"/>
      <c r="L99" s="53"/>
      <c r="M99" s="26">
        <f t="array" ref="M99">MAX(IF(Таблица2[Столбец2]='Расчет прибыли'!D99,Таблица2[Столбец9]))</f>
        <v>0</v>
      </c>
      <c r="N99" s="63">
        <f t="shared" si="36"/>
        <v>0</v>
      </c>
      <c r="O99" s="64" t="str">
        <f t="shared" si="37"/>
        <v>Доставка не разнесена</v>
      </c>
      <c r="P99" s="61">
        <f t="shared" si="38"/>
        <v>0</v>
      </c>
      <c r="Q99" s="46" t="str">
        <f t="shared" si="39"/>
        <v>Нет данных</v>
      </c>
      <c r="R99" s="30"/>
      <c r="S99" s="71">
        <f t="shared" si="40"/>
        <v>0</v>
      </c>
      <c r="T99" s="72">
        <f t="shared" si="32"/>
        <v>0</v>
      </c>
      <c r="U99" s="36">
        <f t="shared" si="41"/>
        <v>0</v>
      </c>
      <c r="V99" s="73" t="str">
        <f t="shared" si="33"/>
        <v>Доставка не разнесена</v>
      </c>
      <c r="W99" s="73" t="str">
        <f t="shared" si="34"/>
        <v>Доставка не разнесена</v>
      </c>
      <c r="X99" s="73">
        <f t="shared" si="35"/>
        <v>0</v>
      </c>
      <c r="Y99" s="73" t="str">
        <f t="shared" si="42"/>
        <v>Доставка не разнесена</v>
      </c>
    </row>
    <row r="100" spans="2:25">
      <c r="B100" s="77"/>
      <c r="C100" s="79"/>
      <c r="D100" s="56"/>
      <c r="E100" s="42"/>
      <c r="F100" s="38"/>
      <c r="G100" s="38"/>
      <c r="H100" s="37"/>
      <c r="I100" s="37"/>
      <c r="J100" s="37"/>
      <c r="K100" s="57"/>
      <c r="L100" s="53"/>
      <c r="M100" s="26">
        <f t="array" ref="M100">MAX(IF(Таблица2[Столбец2]='Расчет прибыли'!D100,Таблица2[Столбец9]))</f>
        <v>0</v>
      </c>
      <c r="N100" s="63">
        <f t="shared" si="36"/>
        <v>0</v>
      </c>
      <c r="O100" s="64" t="str">
        <f t="shared" si="37"/>
        <v>Доставка не разнесена</v>
      </c>
      <c r="P100" s="61">
        <f t="shared" si="38"/>
        <v>0</v>
      </c>
      <c r="Q100" s="46" t="str">
        <f t="shared" si="39"/>
        <v>Нет данных</v>
      </c>
      <c r="R100" s="30"/>
      <c r="S100" s="71">
        <f t="shared" si="40"/>
        <v>0</v>
      </c>
      <c r="T100" s="72">
        <f t="shared" si="32"/>
        <v>0</v>
      </c>
      <c r="U100" s="36">
        <f t="shared" si="41"/>
        <v>0</v>
      </c>
      <c r="V100" s="73" t="str">
        <f t="shared" si="33"/>
        <v>Доставка не разнесена</v>
      </c>
      <c r="W100" s="73" t="str">
        <f t="shared" si="34"/>
        <v>Доставка не разнесена</v>
      </c>
      <c r="X100" s="73">
        <f t="shared" si="35"/>
        <v>0</v>
      </c>
      <c r="Y100" s="73" t="str">
        <f t="shared" si="42"/>
        <v>Доставка не разнесена</v>
      </c>
    </row>
    <row r="101" spans="2:25">
      <c r="B101" s="77"/>
      <c r="C101" s="79"/>
      <c r="D101" s="56"/>
      <c r="E101" s="37"/>
      <c r="F101" s="38"/>
      <c r="G101" s="38"/>
      <c r="H101" s="37"/>
      <c r="I101" s="37"/>
      <c r="J101" s="37"/>
      <c r="K101" s="57"/>
      <c r="L101" s="53"/>
      <c r="M101" s="26">
        <f t="array" ref="M101">MAX(IF(Таблица2[Столбец2]='Расчет прибыли'!D101,Таблица2[Столбец9]))</f>
        <v>0</v>
      </c>
      <c r="N101" s="63">
        <f t="shared" si="36"/>
        <v>0</v>
      </c>
      <c r="O101" s="64" t="str">
        <f t="shared" si="37"/>
        <v>Доставка не разнесена</v>
      </c>
      <c r="P101" s="61">
        <f t="shared" si="38"/>
        <v>0</v>
      </c>
      <c r="Q101" s="46" t="str">
        <f t="shared" si="39"/>
        <v>Нет данных</v>
      </c>
      <c r="R101" s="30"/>
      <c r="S101" s="71">
        <f t="shared" si="40"/>
        <v>0</v>
      </c>
      <c r="T101" s="72">
        <f t="shared" si="32"/>
        <v>0</v>
      </c>
      <c r="U101" s="36">
        <f t="shared" si="41"/>
        <v>0</v>
      </c>
      <c r="V101" s="73" t="str">
        <f t="shared" si="33"/>
        <v>Доставка не разнесена</v>
      </c>
      <c r="W101" s="73" t="str">
        <f t="shared" si="34"/>
        <v>Доставка не разнесена</v>
      </c>
      <c r="X101" s="73">
        <f t="shared" si="35"/>
        <v>0</v>
      </c>
      <c r="Y101" s="73" t="str">
        <f t="shared" si="42"/>
        <v>Доставка не разнесена</v>
      </c>
    </row>
    <row r="102" spans="2:25">
      <c r="B102" s="77"/>
      <c r="C102" s="79"/>
      <c r="D102" s="56"/>
      <c r="E102" s="37"/>
      <c r="F102" s="38"/>
      <c r="G102" s="38"/>
      <c r="H102" s="37"/>
      <c r="I102" s="37"/>
      <c r="J102" s="37"/>
      <c r="K102" s="57"/>
      <c r="L102" s="53"/>
      <c r="M102" s="26">
        <f t="array" ref="M102">MAX(IF(Таблица2[Столбец2]='Расчет прибыли'!D102,Таблица2[Столбец9]))</f>
        <v>0</v>
      </c>
      <c r="N102" s="63">
        <f t="shared" si="36"/>
        <v>0</v>
      </c>
      <c r="O102" s="64" t="str">
        <f t="shared" si="37"/>
        <v>Доставка не разнесена</v>
      </c>
      <c r="P102" s="61">
        <f t="shared" si="38"/>
        <v>0</v>
      </c>
      <c r="Q102" s="46" t="str">
        <f t="shared" si="39"/>
        <v>Нет данных</v>
      </c>
      <c r="R102" s="30"/>
      <c r="S102" s="71">
        <f t="shared" si="40"/>
        <v>0</v>
      </c>
      <c r="T102" s="72">
        <f t="shared" si="32"/>
        <v>0</v>
      </c>
      <c r="U102" s="36">
        <f t="shared" si="41"/>
        <v>0</v>
      </c>
      <c r="V102" s="73" t="str">
        <f t="shared" si="33"/>
        <v>Доставка не разнесена</v>
      </c>
      <c r="W102" s="73" t="str">
        <f t="shared" si="34"/>
        <v>Доставка не разнесена</v>
      </c>
      <c r="X102" s="73">
        <f t="shared" si="35"/>
        <v>0</v>
      </c>
      <c r="Y102" s="73" t="str">
        <f t="shared" si="42"/>
        <v>Доставка не разнесена</v>
      </c>
    </row>
    <row r="103" spans="2:25">
      <c r="B103" s="77"/>
      <c r="C103" s="79"/>
      <c r="D103" s="56"/>
      <c r="E103" s="42"/>
      <c r="F103" s="38"/>
      <c r="G103" s="38"/>
      <c r="H103" s="37"/>
      <c r="I103" s="37"/>
      <c r="J103" s="37"/>
      <c r="K103" s="57"/>
      <c r="L103" s="53"/>
      <c r="M103" s="26">
        <f t="array" ref="M103">MAX(IF(Таблица2[Столбец2]='Расчет прибыли'!D103,Таблица2[Столбец9]))</f>
        <v>0</v>
      </c>
      <c r="N103" s="63">
        <f t="shared" si="36"/>
        <v>0</v>
      </c>
      <c r="O103" s="64" t="str">
        <f t="shared" si="37"/>
        <v>Доставка не разнесена</v>
      </c>
      <c r="P103" s="61">
        <f t="shared" si="38"/>
        <v>0</v>
      </c>
      <c r="Q103" s="46" t="str">
        <f t="shared" si="39"/>
        <v>Нет данных</v>
      </c>
      <c r="R103" s="30"/>
      <c r="S103" s="71">
        <f t="shared" si="40"/>
        <v>0</v>
      </c>
      <c r="T103" s="72">
        <f t="shared" si="32"/>
        <v>0</v>
      </c>
      <c r="U103" s="36">
        <f t="shared" si="41"/>
        <v>0</v>
      </c>
      <c r="V103" s="73" t="str">
        <f t="shared" si="33"/>
        <v>Доставка не разнесена</v>
      </c>
      <c r="W103" s="73" t="str">
        <f t="shared" si="34"/>
        <v>Доставка не разнесена</v>
      </c>
      <c r="X103" s="73">
        <f t="shared" si="35"/>
        <v>0</v>
      </c>
      <c r="Y103" s="73" t="str">
        <f t="shared" si="42"/>
        <v>Доставка не разнесена</v>
      </c>
    </row>
    <row r="104" spans="2:25">
      <c r="B104" s="77"/>
      <c r="C104" s="79"/>
      <c r="D104" s="56"/>
      <c r="E104" s="37"/>
      <c r="F104" s="38"/>
      <c r="G104" s="38"/>
      <c r="H104" s="37"/>
      <c r="I104" s="37"/>
      <c r="J104" s="37"/>
      <c r="K104" s="57"/>
      <c r="L104" s="53"/>
      <c r="M104" s="26">
        <f t="array" ref="M104">MAX(IF(Таблица2[Столбец2]='Расчет прибыли'!D104,Таблица2[Столбец9]))</f>
        <v>0</v>
      </c>
      <c r="N104" s="63">
        <f t="shared" si="36"/>
        <v>0</v>
      </c>
      <c r="O104" s="64" t="str">
        <f t="shared" si="37"/>
        <v>Доставка не разнесена</v>
      </c>
      <c r="P104" s="61">
        <f t="shared" si="38"/>
        <v>0</v>
      </c>
      <c r="Q104" s="46" t="str">
        <f t="shared" si="39"/>
        <v>Нет данных</v>
      </c>
      <c r="R104" s="30"/>
      <c r="S104" s="71">
        <f t="shared" si="40"/>
        <v>0</v>
      </c>
      <c r="T104" s="72">
        <f t="shared" si="32"/>
        <v>0</v>
      </c>
      <c r="U104" s="36">
        <f t="shared" si="41"/>
        <v>0</v>
      </c>
      <c r="V104" s="73" t="str">
        <f t="shared" si="33"/>
        <v>Доставка не разнесена</v>
      </c>
      <c r="W104" s="73" t="str">
        <f t="shared" si="34"/>
        <v>Доставка не разнесена</v>
      </c>
      <c r="X104" s="73">
        <f t="shared" si="35"/>
        <v>0</v>
      </c>
      <c r="Y104" s="73" t="str">
        <f t="shared" si="42"/>
        <v>Доставка не разнесена</v>
      </c>
    </row>
    <row r="105" spans="2:25">
      <c r="B105" s="77"/>
      <c r="C105" s="79"/>
      <c r="D105" s="56"/>
      <c r="E105" s="37"/>
      <c r="F105" s="38"/>
      <c r="G105" s="38"/>
      <c r="H105" s="37"/>
      <c r="I105" s="37"/>
      <c r="J105" s="37"/>
      <c r="K105" s="57"/>
      <c r="L105" s="53"/>
      <c r="M105" s="26">
        <f t="array" ref="M105">MAX(IF(Таблица2[Столбец2]='Расчет прибыли'!D105,Таблица2[Столбец9]))</f>
        <v>0</v>
      </c>
      <c r="N105" s="63">
        <f t="shared" ref="N105:N168" si="43">IF(M105&gt;$L$2,IF((U105-(U105*$L$3*(M105-$L$2)))&lt;0,0,U105-(U105*$L$3*(M105-$L$2))),U105)</f>
        <v>0</v>
      </c>
      <c r="O105" s="64" t="str">
        <f t="shared" ref="O105:O168" si="44">IF(AND(F105&gt;0,G105&gt;0,G105-X105&gt;=0),0,Y105)</f>
        <v>Доставка не разнесена</v>
      </c>
      <c r="P105" s="61">
        <f t="shared" ref="P105:P168" si="45">N105*$Q$3</f>
        <v>0</v>
      </c>
      <c r="Q105" s="46" t="str">
        <f t="shared" ref="Q105:Q168" si="46">IF(ISNUMBER(O105),IF(O105&lt;0,"УБЫТОК = "&amp;ROUND(O105,2),O105*$Q$2),"Нет данных")</f>
        <v>Нет данных</v>
      </c>
      <c r="R105" s="30"/>
      <c r="S105" s="71">
        <f t="shared" si="40"/>
        <v>0</v>
      </c>
      <c r="T105" s="72">
        <f t="shared" si="32"/>
        <v>0</v>
      </c>
      <c r="U105" s="36">
        <f t="shared" si="41"/>
        <v>0</v>
      </c>
      <c r="V105" s="73" t="str">
        <f t="shared" si="33"/>
        <v>Доставка не разнесена</v>
      </c>
      <c r="W105" s="73" t="str">
        <f t="shared" si="34"/>
        <v>Доставка не разнесена</v>
      </c>
      <c r="X105" s="73">
        <f t="shared" si="35"/>
        <v>0</v>
      </c>
      <c r="Y105" s="73" t="str">
        <f t="shared" ref="Y105" si="47">IF(ISNUMBER(W105),(IF(AND(G105&gt;0,G105-X105&lt;0),G105-X105,W105)),W105)</f>
        <v>Доставка не разнесена</v>
      </c>
    </row>
    <row r="106" spans="2:25">
      <c r="B106" s="77"/>
      <c r="C106" s="79"/>
      <c r="D106" s="56"/>
      <c r="E106" s="37"/>
      <c r="F106" s="38"/>
      <c r="G106" s="38"/>
      <c r="H106" s="37"/>
      <c r="I106" s="37"/>
      <c r="J106" s="37"/>
      <c r="K106" s="57"/>
      <c r="L106" s="53"/>
      <c r="M106" s="26">
        <f t="array" ref="M106">MAX(IF(Таблица2[Столбец2]='Расчет прибыли'!D106,Таблица2[Столбец9]))</f>
        <v>0</v>
      </c>
      <c r="N106" s="63">
        <f t="shared" si="43"/>
        <v>0</v>
      </c>
      <c r="O106" s="64" t="str">
        <f t="shared" si="44"/>
        <v>Доставка не разнесена</v>
      </c>
      <c r="P106" s="61">
        <f t="shared" si="45"/>
        <v>0</v>
      </c>
      <c r="Q106" s="46" t="str">
        <f t="shared" si="46"/>
        <v>Нет данных</v>
      </c>
      <c r="R106" s="30"/>
      <c r="S106" s="71">
        <f t="shared" ref="S106:S169" si="48">B106</f>
        <v>0</v>
      </c>
      <c r="T106" s="72">
        <f t="shared" si="32"/>
        <v>0</v>
      </c>
      <c r="U106" s="36">
        <f t="shared" ref="U106:U169" si="49">IF(F106&gt;0,F106*E106,E106)</f>
        <v>0</v>
      </c>
      <c r="V106" s="73" t="str">
        <f t="shared" si="33"/>
        <v>Доставка не разнесена</v>
      </c>
      <c r="W106" s="73" t="str">
        <f t="shared" si="34"/>
        <v>Доставка не разнесена</v>
      </c>
      <c r="X106" s="73">
        <f t="shared" si="35"/>
        <v>0</v>
      </c>
      <c r="Y106" s="73" t="str">
        <f t="shared" ref="Y106:Y169" si="50">IF(ISNUMBER(W106),(IF(AND(G106&gt;0,G106-X106&lt;0),G106-X106,W106)),W106)</f>
        <v>Доставка не разнесена</v>
      </c>
    </row>
    <row r="107" spans="2:25">
      <c r="B107" s="77"/>
      <c r="C107" s="79"/>
      <c r="D107" s="56"/>
      <c r="E107" s="37"/>
      <c r="F107" s="38"/>
      <c r="G107" s="38"/>
      <c r="H107" s="37"/>
      <c r="I107" s="37"/>
      <c r="J107" s="37"/>
      <c r="K107" s="57"/>
      <c r="L107" s="53"/>
      <c r="M107" s="26">
        <f t="array" ref="M107">MAX(IF(Таблица2[Столбец2]='Расчет прибыли'!D107,Таблица2[Столбец9]))</f>
        <v>0</v>
      </c>
      <c r="N107" s="63">
        <f t="shared" si="43"/>
        <v>0</v>
      </c>
      <c r="O107" s="64" t="str">
        <f t="shared" si="44"/>
        <v>Доставка не разнесена</v>
      </c>
      <c r="P107" s="61">
        <f t="shared" si="45"/>
        <v>0</v>
      </c>
      <c r="Q107" s="46" t="str">
        <f t="shared" si="46"/>
        <v>Нет данных</v>
      </c>
      <c r="R107" s="30"/>
      <c r="S107" s="71">
        <f t="shared" si="48"/>
        <v>0</v>
      </c>
      <c r="T107" s="72">
        <f t="shared" si="32"/>
        <v>0</v>
      </c>
      <c r="U107" s="36">
        <f t="shared" si="49"/>
        <v>0</v>
      </c>
      <c r="V107" s="73" t="str">
        <f t="shared" si="33"/>
        <v>Доставка не разнесена</v>
      </c>
      <c r="W107" s="73" t="str">
        <f t="shared" si="34"/>
        <v>Доставка не разнесена</v>
      </c>
      <c r="X107" s="73">
        <f t="shared" si="35"/>
        <v>0</v>
      </c>
      <c r="Y107" s="73" t="str">
        <f t="shared" si="50"/>
        <v>Доставка не разнесена</v>
      </c>
    </row>
    <row r="108" spans="2:25">
      <c r="B108" s="77"/>
      <c r="C108" s="79"/>
      <c r="D108" s="56"/>
      <c r="E108" s="37"/>
      <c r="F108" s="38"/>
      <c r="G108" s="38"/>
      <c r="H108" s="37"/>
      <c r="I108" s="37"/>
      <c r="J108" s="37"/>
      <c r="K108" s="57"/>
      <c r="L108" s="53"/>
      <c r="M108" s="26">
        <f t="array" ref="M108">MAX(IF(Таблица2[Столбец2]='Расчет прибыли'!D108,Таблица2[Столбец9]))</f>
        <v>0</v>
      </c>
      <c r="N108" s="63">
        <f t="shared" si="43"/>
        <v>0</v>
      </c>
      <c r="O108" s="64" t="str">
        <f t="shared" si="44"/>
        <v>Доставка не разнесена</v>
      </c>
      <c r="P108" s="61">
        <f t="shared" si="45"/>
        <v>0</v>
      </c>
      <c r="Q108" s="46" t="str">
        <f t="shared" si="46"/>
        <v>Нет данных</v>
      </c>
      <c r="R108" s="30"/>
      <c r="S108" s="71">
        <f t="shared" si="48"/>
        <v>0</v>
      </c>
      <c r="T108" s="72">
        <f t="shared" si="32"/>
        <v>0</v>
      </c>
      <c r="U108" s="36">
        <f t="shared" si="49"/>
        <v>0</v>
      </c>
      <c r="V108" s="73" t="str">
        <f t="shared" si="33"/>
        <v>Доставка не разнесена</v>
      </c>
      <c r="W108" s="73" t="str">
        <f t="shared" si="34"/>
        <v>Доставка не разнесена</v>
      </c>
      <c r="X108" s="73">
        <f t="shared" si="35"/>
        <v>0</v>
      </c>
      <c r="Y108" s="73" t="str">
        <f t="shared" si="50"/>
        <v>Доставка не разнесена</v>
      </c>
    </row>
    <row r="109" spans="2:25">
      <c r="B109" s="77"/>
      <c r="C109" s="79"/>
      <c r="D109" s="56"/>
      <c r="E109" s="37"/>
      <c r="F109" s="38"/>
      <c r="G109" s="38"/>
      <c r="H109" s="37"/>
      <c r="I109" s="37"/>
      <c r="J109" s="37"/>
      <c r="K109" s="57"/>
      <c r="L109" s="53"/>
      <c r="M109" s="26">
        <f t="array" ref="M109">MAX(IF(Таблица2[Столбец2]='Расчет прибыли'!D109,Таблица2[Столбец9]))</f>
        <v>0</v>
      </c>
      <c r="N109" s="63">
        <f t="shared" si="43"/>
        <v>0</v>
      </c>
      <c r="O109" s="64" t="str">
        <f t="shared" si="44"/>
        <v>Доставка не разнесена</v>
      </c>
      <c r="P109" s="61">
        <f t="shared" si="45"/>
        <v>0</v>
      </c>
      <c r="Q109" s="46" t="str">
        <f t="shared" si="46"/>
        <v>Нет данных</v>
      </c>
      <c r="R109" s="30"/>
      <c r="S109" s="71">
        <f t="shared" si="48"/>
        <v>0</v>
      </c>
      <c r="T109" s="72">
        <f t="shared" si="32"/>
        <v>0</v>
      </c>
      <c r="U109" s="36">
        <f t="shared" si="49"/>
        <v>0</v>
      </c>
      <c r="V109" s="73" t="str">
        <f t="shared" si="33"/>
        <v>Доставка не разнесена</v>
      </c>
      <c r="W109" s="73" t="str">
        <f t="shared" si="34"/>
        <v>Доставка не разнесена</v>
      </c>
      <c r="X109" s="73">
        <f t="shared" si="35"/>
        <v>0</v>
      </c>
      <c r="Y109" s="73" t="str">
        <f t="shared" si="50"/>
        <v>Доставка не разнесена</v>
      </c>
    </row>
    <row r="110" spans="2:25">
      <c r="B110" s="77"/>
      <c r="C110" s="79"/>
      <c r="D110" s="56"/>
      <c r="E110" s="37"/>
      <c r="F110" s="38"/>
      <c r="G110" s="38"/>
      <c r="H110" s="37"/>
      <c r="I110" s="37"/>
      <c r="J110" s="37"/>
      <c r="K110" s="57"/>
      <c r="L110" s="53"/>
      <c r="M110" s="26">
        <f t="array" ref="M110">MAX(IF(Таблица2[Столбец2]='Расчет прибыли'!D110,Таблица2[Столбец9]))</f>
        <v>0</v>
      </c>
      <c r="N110" s="63">
        <f t="shared" si="43"/>
        <v>0</v>
      </c>
      <c r="O110" s="64" t="str">
        <f t="shared" si="44"/>
        <v>Доставка не разнесена</v>
      </c>
      <c r="P110" s="61">
        <f t="shared" si="45"/>
        <v>0</v>
      </c>
      <c r="Q110" s="46" t="str">
        <f t="shared" si="46"/>
        <v>Нет данных</v>
      </c>
      <c r="R110" s="30"/>
      <c r="S110" s="71">
        <f t="shared" si="48"/>
        <v>0</v>
      </c>
      <c r="T110" s="72">
        <f t="shared" si="32"/>
        <v>0</v>
      </c>
      <c r="U110" s="36">
        <f t="shared" si="49"/>
        <v>0</v>
      </c>
      <c r="V110" s="73" t="str">
        <f t="shared" si="33"/>
        <v>Доставка не разнесена</v>
      </c>
      <c r="W110" s="73" t="str">
        <f t="shared" si="34"/>
        <v>Доставка не разнесена</v>
      </c>
      <c r="X110" s="73">
        <f t="shared" si="35"/>
        <v>0</v>
      </c>
      <c r="Y110" s="73" t="str">
        <f t="shared" si="50"/>
        <v>Доставка не разнесена</v>
      </c>
    </row>
    <row r="111" spans="2:25">
      <c r="B111" s="77"/>
      <c r="C111" s="79"/>
      <c r="D111" s="56"/>
      <c r="E111" s="37"/>
      <c r="F111" s="38"/>
      <c r="G111" s="38"/>
      <c r="H111" s="37"/>
      <c r="I111" s="37"/>
      <c r="J111" s="37"/>
      <c r="K111" s="57"/>
      <c r="L111" s="53"/>
      <c r="M111" s="26">
        <f t="array" ref="M111">MAX(IF(Таблица2[Столбец2]='Расчет прибыли'!D111,Таблица2[Столбец9]))</f>
        <v>0</v>
      </c>
      <c r="N111" s="63">
        <f t="shared" si="43"/>
        <v>0</v>
      </c>
      <c r="O111" s="64" t="str">
        <f t="shared" si="44"/>
        <v>Доставка не разнесена</v>
      </c>
      <c r="P111" s="61">
        <f t="shared" si="45"/>
        <v>0</v>
      </c>
      <c r="Q111" s="46" t="str">
        <f t="shared" si="46"/>
        <v>Нет данных</v>
      </c>
      <c r="R111" s="30"/>
      <c r="S111" s="71">
        <f t="shared" si="48"/>
        <v>0</v>
      </c>
      <c r="T111" s="72">
        <f t="shared" si="32"/>
        <v>0</v>
      </c>
      <c r="U111" s="36">
        <f t="shared" si="49"/>
        <v>0</v>
      </c>
      <c r="V111" s="73" t="str">
        <f t="shared" si="33"/>
        <v>Доставка не разнесена</v>
      </c>
      <c r="W111" s="73" t="str">
        <f t="shared" si="34"/>
        <v>Доставка не разнесена</v>
      </c>
      <c r="X111" s="73">
        <f t="shared" si="35"/>
        <v>0</v>
      </c>
      <c r="Y111" s="73" t="str">
        <f t="shared" si="50"/>
        <v>Доставка не разнесена</v>
      </c>
    </row>
    <row r="112" spans="2:25">
      <c r="B112" s="77"/>
      <c r="C112" s="79"/>
      <c r="D112" s="56"/>
      <c r="E112" s="37"/>
      <c r="F112" s="38"/>
      <c r="G112" s="38"/>
      <c r="H112" s="37"/>
      <c r="I112" s="37"/>
      <c r="J112" s="37"/>
      <c r="K112" s="57"/>
      <c r="L112" s="53"/>
      <c r="M112" s="26">
        <f t="array" ref="M112">MAX(IF(Таблица2[Столбец2]='Расчет прибыли'!D112,Таблица2[Столбец9]))</f>
        <v>0</v>
      </c>
      <c r="N112" s="63">
        <f t="shared" si="43"/>
        <v>0</v>
      </c>
      <c r="O112" s="64" t="str">
        <f t="shared" si="44"/>
        <v>Доставка не разнесена</v>
      </c>
      <c r="P112" s="61">
        <f t="shared" si="45"/>
        <v>0</v>
      </c>
      <c r="Q112" s="46" t="str">
        <f t="shared" si="46"/>
        <v>Нет данных</v>
      </c>
      <c r="R112" s="30"/>
      <c r="S112" s="71">
        <f t="shared" si="48"/>
        <v>0</v>
      </c>
      <c r="T112" s="72">
        <f t="shared" si="32"/>
        <v>0</v>
      </c>
      <c r="U112" s="36">
        <f t="shared" si="49"/>
        <v>0</v>
      </c>
      <c r="V112" s="73" t="str">
        <f t="shared" si="33"/>
        <v>Доставка не разнесена</v>
      </c>
      <c r="W112" s="73" t="str">
        <f t="shared" si="34"/>
        <v>Доставка не разнесена</v>
      </c>
      <c r="X112" s="73">
        <f t="shared" si="35"/>
        <v>0</v>
      </c>
      <c r="Y112" s="73" t="str">
        <f t="shared" si="50"/>
        <v>Доставка не разнесена</v>
      </c>
    </row>
    <row r="113" spans="2:25">
      <c r="B113" s="77"/>
      <c r="C113" s="79"/>
      <c r="D113" s="56"/>
      <c r="E113" s="37"/>
      <c r="F113" s="38"/>
      <c r="G113" s="38"/>
      <c r="H113" s="37"/>
      <c r="I113" s="37"/>
      <c r="J113" s="37"/>
      <c r="K113" s="57"/>
      <c r="L113" s="53"/>
      <c r="M113" s="26">
        <f t="array" ref="M113">MAX(IF(Таблица2[Столбец2]='Расчет прибыли'!D113,Таблица2[Столбец9]))</f>
        <v>0</v>
      </c>
      <c r="N113" s="63">
        <f t="shared" si="43"/>
        <v>0</v>
      </c>
      <c r="O113" s="64" t="str">
        <f t="shared" si="44"/>
        <v>Доставка не разнесена</v>
      </c>
      <c r="P113" s="61">
        <f t="shared" si="45"/>
        <v>0</v>
      </c>
      <c r="Q113" s="46" t="str">
        <f t="shared" si="46"/>
        <v>Нет данных</v>
      </c>
      <c r="R113" s="30"/>
      <c r="S113" s="71">
        <f t="shared" si="48"/>
        <v>0</v>
      </c>
      <c r="T113" s="72">
        <f t="shared" si="32"/>
        <v>0</v>
      </c>
      <c r="U113" s="36">
        <f t="shared" si="49"/>
        <v>0</v>
      </c>
      <c r="V113" s="73" t="str">
        <f t="shared" si="33"/>
        <v>Доставка не разнесена</v>
      </c>
      <c r="W113" s="73" t="str">
        <f t="shared" si="34"/>
        <v>Доставка не разнесена</v>
      </c>
      <c r="X113" s="73">
        <f t="shared" si="35"/>
        <v>0</v>
      </c>
      <c r="Y113" s="73" t="str">
        <f t="shared" si="50"/>
        <v>Доставка не разнесена</v>
      </c>
    </row>
    <row r="114" spans="2:25">
      <c r="B114" s="77"/>
      <c r="C114" s="79"/>
      <c r="D114" s="56"/>
      <c r="E114" s="37"/>
      <c r="F114" s="38"/>
      <c r="G114" s="38"/>
      <c r="H114" s="37"/>
      <c r="I114" s="37"/>
      <c r="J114" s="37"/>
      <c r="K114" s="57"/>
      <c r="L114" s="53"/>
      <c r="M114" s="26">
        <f t="array" ref="M114">MAX(IF(Таблица2[Столбец2]='Расчет прибыли'!D114,Таблица2[Столбец9]))</f>
        <v>0</v>
      </c>
      <c r="N114" s="63">
        <f t="shared" si="43"/>
        <v>0</v>
      </c>
      <c r="O114" s="64" t="str">
        <f t="shared" si="44"/>
        <v>Доставка не разнесена</v>
      </c>
      <c r="P114" s="61">
        <f t="shared" si="45"/>
        <v>0</v>
      </c>
      <c r="Q114" s="46" t="str">
        <f t="shared" si="46"/>
        <v>Нет данных</v>
      </c>
      <c r="R114" s="30"/>
      <c r="S114" s="71">
        <f t="shared" si="48"/>
        <v>0</v>
      </c>
      <c r="T114" s="72">
        <f t="shared" si="32"/>
        <v>0</v>
      </c>
      <c r="U114" s="36">
        <f t="shared" si="49"/>
        <v>0</v>
      </c>
      <c r="V114" s="73" t="str">
        <f t="shared" si="33"/>
        <v>Доставка не разнесена</v>
      </c>
      <c r="W114" s="73" t="str">
        <f t="shared" si="34"/>
        <v>Доставка не разнесена</v>
      </c>
      <c r="X114" s="73">
        <f t="shared" si="35"/>
        <v>0</v>
      </c>
      <c r="Y114" s="73" t="str">
        <f t="shared" si="50"/>
        <v>Доставка не разнесена</v>
      </c>
    </row>
    <row r="115" spans="2:25">
      <c r="B115" s="77"/>
      <c r="C115" s="79"/>
      <c r="D115" s="56"/>
      <c r="E115" s="37"/>
      <c r="F115" s="38"/>
      <c r="G115" s="38"/>
      <c r="H115" s="37"/>
      <c r="I115" s="37"/>
      <c r="J115" s="37"/>
      <c r="K115" s="57"/>
      <c r="L115" s="53"/>
      <c r="M115" s="26">
        <f t="array" ref="M115">MAX(IF(Таблица2[Столбец2]='Расчет прибыли'!D115,Таблица2[Столбец9]))</f>
        <v>0</v>
      </c>
      <c r="N115" s="63">
        <f t="shared" si="43"/>
        <v>0</v>
      </c>
      <c r="O115" s="64" t="str">
        <f t="shared" si="44"/>
        <v>Доставка не разнесена</v>
      </c>
      <c r="P115" s="61">
        <f t="shared" si="45"/>
        <v>0</v>
      </c>
      <c r="Q115" s="46" t="str">
        <f t="shared" si="46"/>
        <v>Нет данных</v>
      </c>
      <c r="R115" s="30"/>
      <c r="S115" s="71">
        <f t="shared" si="48"/>
        <v>0</v>
      </c>
      <c r="T115" s="72">
        <f t="shared" si="32"/>
        <v>0</v>
      </c>
      <c r="U115" s="36">
        <f t="shared" si="49"/>
        <v>0</v>
      </c>
      <c r="V115" s="73" t="str">
        <f t="shared" si="33"/>
        <v>Доставка не разнесена</v>
      </c>
      <c r="W115" s="73" t="str">
        <f t="shared" si="34"/>
        <v>Доставка не разнесена</v>
      </c>
      <c r="X115" s="73">
        <f t="shared" si="35"/>
        <v>0</v>
      </c>
      <c r="Y115" s="73" t="str">
        <f t="shared" si="50"/>
        <v>Доставка не разнесена</v>
      </c>
    </row>
    <row r="116" spans="2:25">
      <c r="B116" s="77"/>
      <c r="C116" s="79"/>
      <c r="D116" s="56"/>
      <c r="E116" s="37"/>
      <c r="F116" s="38"/>
      <c r="G116" s="38"/>
      <c r="H116" s="37"/>
      <c r="I116" s="37"/>
      <c r="J116" s="37"/>
      <c r="K116" s="57"/>
      <c r="L116" s="53"/>
      <c r="M116" s="26">
        <f t="array" ref="M116">MAX(IF(Таблица2[Столбец2]='Расчет прибыли'!D116,Таблица2[Столбец9]))</f>
        <v>0</v>
      </c>
      <c r="N116" s="63">
        <f t="shared" si="43"/>
        <v>0</v>
      </c>
      <c r="O116" s="64" t="str">
        <f t="shared" si="44"/>
        <v>Доставка не разнесена</v>
      </c>
      <c r="P116" s="61">
        <f t="shared" si="45"/>
        <v>0</v>
      </c>
      <c r="Q116" s="46" t="str">
        <f t="shared" si="46"/>
        <v>Нет данных</v>
      </c>
      <c r="R116" s="30"/>
      <c r="S116" s="71">
        <f t="shared" si="48"/>
        <v>0</v>
      </c>
      <c r="T116" s="72">
        <f t="shared" si="32"/>
        <v>0</v>
      </c>
      <c r="U116" s="36">
        <f t="shared" si="49"/>
        <v>0</v>
      </c>
      <c r="V116" s="73" t="str">
        <f t="shared" si="33"/>
        <v>Доставка не разнесена</v>
      </c>
      <c r="W116" s="73" t="str">
        <f t="shared" si="34"/>
        <v>Доставка не разнесена</v>
      </c>
      <c r="X116" s="73">
        <f t="shared" si="35"/>
        <v>0</v>
      </c>
      <c r="Y116" s="73" t="str">
        <f t="shared" si="50"/>
        <v>Доставка не разнесена</v>
      </c>
    </row>
    <row r="117" spans="2:25">
      <c r="B117" s="77"/>
      <c r="C117" s="79"/>
      <c r="D117" s="56"/>
      <c r="E117" s="37"/>
      <c r="F117" s="38"/>
      <c r="G117" s="38"/>
      <c r="H117" s="37"/>
      <c r="I117" s="37"/>
      <c r="J117" s="37"/>
      <c r="K117" s="57"/>
      <c r="L117" s="53"/>
      <c r="M117" s="26">
        <f t="array" ref="M117">MAX(IF(Таблица2[Столбец2]='Расчет прибыли'!D117,Таблица2[Столбец9]))</f>
        <v>0</v>
      </c>
      <c r="N117" s="63">
        <f t="shared" si="43"/>
        <v>0</v>
      </c>
      <c r="O117" s="64" t="str">
        <f t="shared" si="44"/>
        <v>Доставка не разнесена</v>
      </c>
      <c r="P117" s="61">
        <f t="shared" si="45"/>
        <v>0</v>
      </c>
      <c r="Q117" s="46" t="str">
        <f t="shared" si="46"/>
        <v>Нет данных</v>
      </c>
      <c r="R117" s="30"/>
      <c r="S117" s="71">
        <f t="shared" si="48"/>
        <v>0</v>
      </c>
      <c r="T117" s="72">
        <f t="shared" si="32"/>
        <v>0</v>
      </c>
      <c r="U117" s="36">
        <f t="shared" si="49"/>
        <v>0</v>
      </c>
      <c r="V117" s="73" t="str">
        <f t="shared" si="33"/>
        <v>Доставка не разнесена</v>
      </c>
      <c r="W117" s="73" t="str">
        <f t="shared" si="34"/>
        <v>Доставка не разнесена</v>
      </c>
      <c r="X117" s="73">
        <f t="shared" si="35"/>
        <v>0</v>
      </c>
      <c r="Y117" s="73" t="str">
        <f t="shared" si="50"/>
        <v>Доставка не разнесена</v>
      </c>
    </row>
    <row r="118" spans="2:25">
      <c r="B118" s="77"/>
      <c r="C118" s="79"/>
      <c r="D118" s="56"/>
      <c r="E118" s="37"/>
      <c r="F118" s="38"/>
      <c r="G118" s="38"/>
      <c r="H118" s="37"/>
      <c r="I118" s="37"/>
      <c r="J118" s="37"/>
      <c r="K118" s="57"/>
      <c r="L118" s="53"/>
      <c r="M118" s="26">
        <f t="array" ref="M118">MAX(IF(Таблица2[Столбец2]='Расчет прибыли'!D118,Таблица2[Столбец9]))</f>
        <v>0</v>
      </c>
      <c r="N118" s="63">
        <f t="shared" si="43"/>
        <v>0</v>
      </c>
      <c r="O118" s="64" t="str">
        <f t="shared" si="44"/>
        <v>Доставка не разнесена</v>
      </c>
      <c r="P118" s="61">
        <f t="shared" si="45"/>
        <v>0</v>
      </c>
      <c r="Q118" s="46" t="str">
        <f t="shared" si="46"/>
        <v>Нет данных</v>
      </c>
      <c r="R118" s="30"/>
      <c r="S118" s="71">
        <f t="shared" si="48"/>
        <v>0</v>
      </c>
      <c r="T118" s="72">
        <f t="shared" si="32"/>
        <v>0</v>
      </c>
      <c r="U118" s="36">
        <f t="shared" si="49"/>
        <v>0</v>
      </c>
      <c r="V118" s="73" t="str">
        <f t="shared" si="33"/>
        <v>Доставка не разнесена</v>
      </c>
      <c r="W118" s="73" t="str">
        <f t="shared" si="34"/>
        <v>Доставка не разнесена</v>
      </c>
      <c r="X118" s="73">
        <f t="shared" si="35"/>
        <v>0</v>
      </c>
      <c r="Y118" s="73" t="str">
        <f t="shared" si="50"/>
        <v>Доставка не разнесена</v>
      </c>
    </row>
    <row r="119" spans="2:25">
      <c r="B119" s="77"/>
      <c r="C119" s="79"/>
      <c r="D119" s="56"/>
      <c r="E119" s="37"/>
      <c r="F119" s="38"/>
      <c r="G119" s="38"/>
      <c r="H119" s="37"/>
      <c r="I119" s="37"/>
      <c r="J119" s="37"/>
      <c r="K119" s="57"/>
      <c r="L119" s="53"/>
      <c r="M119" s="26">
        <f t="array" ref="M119">MAX(IF(Таблица2[Столбец2]='Расчет прибыли'!D119,Таблица2[Столбец9]))</f>
        <v>0</v>
      </c>
      <c r="N119" s="63">
        <f t="shared" si="43"/>
        <v>0</v>
      </c>
      <c r="O119" s="64" t="str">
        <f t="shared" si="44"/>
        <v>Доставка не разнесена</v>
      </c>
      <c r="P119" s="61">
        <f t="shared" si="45"/>
        <v>0</v>
      </c>
      <c r="Q119" s="46" t="str">
        <f t="shared" si="46"/>
        <v>Нет данных</v>
      </c>
      <c r="R119" s="30"/>
      <c r="S119" s="71">
        <f t="shared" si="48"/>
        <v>0</v>
      </c>
      <c r="T119" s="72">
        <f t="shared" si="32"/>
        <v>0</v>
      </c>
      <c r="U119" s="36">
        <f t="shared" si="49"/>
        <v>0</v>
      </c>
      <c r="V119" s="73" t="str">
        <f t="shared" si="33"/>
        <v>Доставка не разнесена</v>
      </c>
      <c r="W119" s="73" t="str">
        <f t="shared" si="34"/>
        <v>Доставка не разнесена</v>
      </c>
      <c r="X119" s="73">
        <f t="shared" si="35"/>
        <v>0</v>
      </c>
      <c r="Y119" s="73" t="str">
        <f t="shared" si="50"/>
        <v>Доставка не разнесена</v>
      </c>
    </row>
    <row r="120" spans="2:25">
      <c r="B120" s="77"/>
      <c r="C120" s="79"/>
      <c r="D120" s="56"/>
      <c r="E120" s="37"/>
      <c r="F120" s="38"/>
      <c r="G120" s="38"/>
      <c r="H120" s="37"/>
      <c r="I120" s="37"/>
      <c r="J120" s="37"/>
      <c r="K120" s="57"/>
      <c r="L120" s="53"/>
      <c r="M120" s="26">
        <f t="array" ref="M120">MAX(IF(Таблица2[Столбец2]='Расчет прибыли'!D120,Таблица2[Столбец9]))</f>
        <v>0</v>
      </c>
      <c r="N120" s="63">
        <f t="shared" si="43"/>
        <v>0</v>
      </c>
      <c r="O120" s="64" t="str">
        <f t="shared" si="44"/>
        <v>Доставка не разнесена</v>
      </c>
      <c r="P120" s="61">
        <f t="shared" si="45"/>
        <v>0</v>
      </c>
      <c r="Q120" s="46" t="str">
        <f t="shared" si="46"/>
        <v>Нет данных</v>
      </c>
      <c r="R120" s="30"/>
      <c r="S120" s="71">
        <f t="shared" si="48"/>
        <v>0</v>
      </c>
      <c r="T120" s="72">
        <f t="shared" si="32"/>
        <v>0</v>
      </c>
      <c r="U120" s="36">
        <f t="shared" si="49"/>
        <v>0</v>
      </c>
      <c r="V120" s="73" t="str">
        <f t="shared" si="33"/>
        <v>Доставка не разнесена</v>
      </c>
      <c r="W120" s="73" t="str">
        <f t="shared" si="34"/>
        <v>Доставка не разнесена</v>
      </c>
      <c r="X120" s="73">
        <f t="shared" si="35"/>
        <v>0</v>
      </c>
      <c r="Y120" s="73" t="str">
        <f t="shared" si="50"/>
        <v>Доставка не разнесена</v>
      </c>
    </row>
    <row r="121" spans="2:25">
      <c r="B121" s="77"/>
      <c r="C121" s="79"/>
      <c r="D121" s="56"/>
      <c r="E121" s="37"/>
      <c r="F121" s="38"/>
      <c r="G121" s="38"/>
      <c r="H121" s="37"/>
      <c r="I121" s="37"/>
      <c r="J121" s="37"/>
      <c r="K121" s="57"/>
      <c r="L121" s="53"/>
      <c r="M121" s="26">
        <f t="array" ref="M121">MAX(IF(Таблица2[Столбец2]='Расчет прибыли'!D121,Таблица2[Столбец9]))</f>
        <v>0</v>
      </c>
      <c r="N121" s="63">
        <f t="shared" si="43"/>
        <v>0</v>
      </c>
      <c r="O121" s="64" t="str">
        <f t="shared" si="44"/>
        <v>Доставка не разнесена</v>
      </c>
      <c r="P121" s="61">
        <f t="shared" si="45"/>
        <v>0</v>
      </c>
      <c r="Q121" s="46" t="str">
        <f t="shared" si="46"/>
        <v>Нет данных</v>
      </c>
      <c r="R121" s="30"/>
      <c r="S121" s="71">
        <f t="shared" si="48"/>
        <v>0</v>
      </c>
      <c r="T121" s="72">
        <f t="shared" si="32"/>
        <v>0</v>
      </c>
      <c r="U121" s="36">
        <f t="shared" si="49"/>
        <v>0</v>
      </c>
      <c r="V121" s="73" t="str">
        <f t="shared" si="33"/>
        <v>Доставка не разнесена</v>
      </c>
      <c r="W121" s="73" t="str">
        <f t="shared" si="34"/>
        <v>Доставка не разнесена</v>
      </c>
      <c r="X121" s="73">
        <f t="shared" si="35"/>
        <v>0</v>
      </c>
      <c r="Y121" s="73" t="str">
        <f t="shared" si="50"/>
        <v>Доставка не разнесена</v>
      </c>
    </row>
    <row r="122" spans="2:25">
      <c r="B122" s="77"/>
      <c r="C122" s="79"/>
      <c r="D122" s="56"/>
      <c r="E122" s="37"/>
      <c r="F122" s="38"/>
      <c r="G122" s="38"/>
      <c r="H122" s="37"/>
      <c r="I122" s="37"/>
      <c r="J122" s="37"/>
      <c r="K122" s="57"/>
      <c r="L122" s="53"/>
      <c r="M122" s="26">
        <f t="array" ref="M122">MAX(IF(Таблица2[Столбец2]='Расчет прибыли'!D122,Таблица2[Столбец9]))</f>
        <v>0</v>
      </c>
      <c r="N122" s="63">
        <f t="shared" si="43"/>
        <v>0</v>
      </c>
      <c r="O122" s="64" t="str">
        <f t="shared" si="44"/>
        <v>Доставка не разнесена</v>
      </c>
      <c r="P122" s="61">
        <f t="shared" si="45"/>
        <v>0</v>
      </c>
      <c r="Q122" s="46" t="str">
        <f t="shared" si="46"/>
        <v>Нет данных</v>
      </c>
      <c r="R122" s="30"/>
      <c r="S122" s="71">
        <f t="shared" si="48"/>
        <v>0</v>
      </c>
      <c r="T122" s="72">
        <f t="shared" si="32"/>
        <v>0</v>
      </c>
      <c r="U122" s="36">
        <f t="shared" si="49"/>
        <v>0</v>
      </c>
      <c r="V122" s="73" t="str">
        <f t="shared" si="33"/>
        <v>Доставка не разнесена</v>
      </c>
      <c r="W122" s="73" t="str">
        <f t="shared" si="34"/>
        <v>Доставка не разнесена</v>
      </c>
      <c r="X122" s="73">
        <f t="shared" si="35"/>
        <v>0</v>
      </c>
      <c r="Y122" s="73" t="str">
        <f t="shared" si="50"/>
        <v>Доставка не разнесена</v>
      </c>
    </row>
    <row r="123" spans="2:25">
      <c r="B123" s="77"/>
      <c r="C123" s="79"/>
      <c r="D123" s="56"/>
      <c r="E123" s="37"/>
      <c r="F123" s="38"/>
      <c r="G123" s="38"/>
      <c r="H123" s="37"/>
      <c r="I123" s="37"/>
      <c r="J123" s="37"/>
      <c r="K123" s="57"/>
      <c r="L123" s="53"/>
      <c r="M123" s="26">
        <f t="array" ref="M123">MAX(IF(Таблица2[Столбец2]='Расчет прибыли'!D123,Таблица2[Столбец9]))</f>
        <v>0</v>
      </c>
      <c r="N123" s="63">
        <f t="shared" si="43"/>
        <v>0</v>
      </c>
      <c r="O123" s="64" t="str">
        <f t="shared" si="44"/>
        <v>Доставка не разнесена</v>
      </c>
      <c r="P123" s="61">
        <f t="shared" si="45"/>
        <v>0</v>
      </c>
      <c r="Q123" s="46" t="str">
        <f t="shared" si="46"/>
        <v>Нет данных</v>
      </c>
      <c r="R123" s="30"/>
      <c r="S123" s="71">
        <f t="shared" si="48"/>
        <v>0</v>
      </c>
      <c r="T123" s="72">
        <f t="shared" si="32"/>
        <v>0</v>
      </c>
      <c r="U123" s="36">
        <f t="shared" si="49"/>
        <v>0</v>
      </c>
      <c r="V123" s="73" t="str">
        <f t="shared" si="33"/>
        <v>Доставка не разнесена</v>
      </c>
      <c r="W123" s="73" t="str">
        <f t="shared" si="34"/>
        <v>Доставка не разнесена</v>
      </c>
      <c r="X123" s="73">
        <f t="shared" si="35"/>
        <v>0</v>
      </c>
      <c r="Y123" s="73" t="str">
        <f t="shared" si="50"/>
        <v>Доставка не разнесена</v>
      </c>
    </row>
    <row r="124" spans="2:25">
      <c r="B124" s="77"/>
      <c r="C124" s="79"/>
      <c r="D124" s="56"/>
      <c r="E124" s="37"/>
      <c r="F124" s="38"/>
      <c r="G124" s="38"/>
      <c r="H124" s="37"/>
      <c r="I124" s="37"/>
      <c r="J124" s="37"/>
      <c r="K124" s="57"/>
      <c r="L124" s="53"/>
      <c r="M124" s="26">
        <f t="array" ref="M124">MAX(IF(Таблица2[Столбец2]='Расчет прибыли'!D124,Таблица2[Столбец9]))</f>
        <v>0</v>
      </c>
      <c r="N124" s="63">
        <f t="shared" si="43"/>
        <v>0</v>
      </c>
      <c r="O124" s="64" t="str">
        <f t="shared" si="44"/>
        <v>Доставка не разнесена</v>
      </c>
      <c r="P124" s="61">
        <f t="shared" si="45"/>
        <v>0</v>
      </c>
      <c r="Q124" s="46" t="str">
        <f t="shared" si="46"/>
        <v>Нет данных</v>
      </c>
      <c r="R124" s="30"/>
      <c r="S124" s="71">
        <f t="shared" si="48"/>
        <v>0</v>
      </c>
      <c r="T124" s="72">
        <f t="shared" si="32"/>
        <v>0</v>
      </c>
      <c r="U124" s="36">
        <f t="shared" si="49"/>
        <v>0</v>
      </c>
      <c r="V124" s="73" t="str">
        <f t="shared" si="33"/>
        <v>Доставка не разнесена</v>
      </c>
      <c r="W124" s="73" t="str">
        <f t="shared" si="34"/>
        <v>Доставка не разнесена</v>
      </c>
      <c r="X124" s="73">
        <f t="shared" si="35"/>
        <v>0</v>
      </c>
      <c r="Y124" s="73" t="str">
        <f t="shared" si="50"/>
        <v>Доставка не разнесена</v>
      </c>
    </row>
    <row r="125" spans="2:25">
      <c r="B125" s="77"/>
      <c r="C125" s="79"/>
      <c r="D125" s="56"/>
      <c r="E125" s="37"/>
      <c r="F125" s="38"/>
      <c r="G125" s="38"/>
      <c r="H125" s="37"/>
      <c r="I125" s="37"/>
      <c r="J125" s="37"/>
      <c r="K125" s="57"/>
      <c r="L125" s="53"/>
      <c r="M125" s="26">
        <f t="array" ref="M125">MAX(IF(Таблица2[Столбец2]='Расчет прибыли'!D125,Таблица2[Столбец9]))</f>
        <v>0</v>
      </c>
      <c r="N125" s="63">
        <f t="shared" si="43"/>
        <v>0</v>
      </c>
      <c r="O125" s="64" t="str">
        <f t="shared" si="44"/>
        <v>Доставка не разнесена</v>
      </c>
      <c r="P125" s="61">
        <f t="shared" si="45"/>
        <v>0</v>
      </c>
      <c r="Q125" s="46" t="str">
        <f t="shared" si="46"/>
        <v>Нет данных</v>
      </c>
      <c r="R125" s="30"/>
      <c r="S125" s="71">
        <f t="shared" si="48"/>
        <v>0</v>
      </c>
      <c r="T125" s="72">
        <f t="shared" si="32"/>
        <v>0</v>
      </c>
      <c r="U125" s="36">
        <f t="shared" si="49"/>
        <v>0</v>
      </c>
      <c r="V125" s="73" t="str">
        <f t="shared" si="33"/>
        <v>Доставка не разнесена</v>
      </c>
      <c r="W125" s="73" t="str">
        <f t="shared" si="34"/>
        <v>Доставка не разнесена</v>
      </c>
      <c r="X125" s="73">
        <f t="shared" si="35"/>
        <v>0</v>
      </c>
      <c r="Y125" s="73" t="str">
        <f t="shared" si="50"/>
        <v>Доставка не разнесена</v>
      </c>
    </row>
    <row r="126" spans="2:25">
      <c r="B126" s="77"/>
      <c r="C126" s="79"/>
      <c r="D126" s="56"/>
      <c r="E126" s="37"/>
      <c r="F126" s="38"/>
      <c r="G126" s="38"/>
      <c r="H126" s="37"/>
      <c r="I126" s="37"/>
      <c r="J126" s="37"/>
      <c r="K126" s="57"/>
      <c r="L126" s="53"/>
      <c r="M126" s="26">
        <f t="array" ref="M126">MAX(IF(Таблица2[Столбец2]='Расчет прибыли'!D126,Таблица2[Столбец9]))</f>
        <v>0</v>
      </c>
      <c r="N126" s="63">
        <f t="shared" si="43"/>
        <v>0</v>
      </c>
      <c r="O126" s="64" t="str">
        <f t="shared" si="44"/>
        <v>Доставка не разнесена</v>
      </c>
      <c r="P126" s="61">
        <f t="shared" si="45"/>
        <v>0</v>
      </c>
      <c r="Q126" s="46" t="str">
        <f t="shared" si="46"/>
        <v>Нет данных</v>
      </c>
      <c r="R126" s="30"/>
      <c r="S126" s="71">
        <f t="shared" si="48"/>
        <v>0</v>
      </c>
      <c r="T126" s="72">
        <f t="shared" si="32"/>
        <v>0</v>
      </c>
      <c r="U126" s="36">
        <f t="shared" si="49"/>
        <v>0</v>
      </c>
      <c r="V126" s="73" t="str">
        <f t="shared" si="33"/>
        <v>Доставка не разнесена</v>
      </c>
      <c r="W126" s="73" t="str">
        <f t="shared" si="34"/>
        <v>Доставка не разнесена</v>
      </c>
      <c r="X126" s="73">
        <f t="shared" si="35"/>
        <v>0</v>
      </c>
      <c r="Y126" s="73" t="str">
        <f t="shared" si="50"/>
        <v>Доставка не разнесена</v>
      </c>
    </row>
    <row r="127" spans="2:25">
      <c r="B127" s="77"/>
      <c r="C127" s="79"/>
      <c r="D127" s="56"/>
      <c r="E127" s="37"/>
      <c r="F127" s="38"/>
      <c r="G127" s="38"/>
      <c r="H127" s="37"/>
      <c r="I127" s="37"/>
      <c r="J127" s="37"/>
      <c r="K127" s="57"/>
      <c r="L127" s="53"/>
      <c r="M127" s="26">
        <f t="array" ref="M127">MAX(IF(Таблица2[Столбец2]='Расчет прибыли'!D127,Таблица2[Столбец9]))</f>
        <v>0</v>
      </c>
      <c r="N127" s="63">
        <f t="shared" si="43"/>
        <v>0</v>
      </c>
      <c r="O127" s="64" t="str">
        <f t="shared" si="44"/>
        <v>Доставка не разнесена</v>
      </c>
      <c r="P127" s="61">
        <f t="shared" si="45"/>
        <v>0</v>
      </c>
      <c r="Q127" s="46" t="str">
        <f t="shared" si="46"/>
        <v>Нет данных</v>
      </c>
      <c r="R127" s="30"/>
      <c r="S127" s="71">
        <f t="shared" si="48"/>
        <v>0</v>
      </c>
      <c r="T127" s="72">
        <f t="shared" si="32"/>
        <v>0</v>
      </c>
      <c r="U127" s="36">
        <f t="shared" si="49"/>
        <v>0</v>
      </c>
      <c r="V127" s="73" t="str">
        <f t="shared" si="33"/>
        <v>Доставка не разнесена</v>
      </c>
      <c r="W127" s="73" t="str">
        <f t="shared" si="34"/>
        <v>Доставка не разнесена</v>
      </c>
      <c r="X127" s="73">
        <f t="shared" si="35"/>
        <v>0</v>
      </c>
      <c r="Y127" s="73" t="str">
        <f t="shared" si="50"/>
        <v>Доставка не разнесена</v>
      </c>
    </row>
    <row r="128" spans="2:25">
      <c r="B128" s="77"/>
      <c r="C128" s="79"/>
      <c r="D128" s="56"/>
      <c r="E128" s="37"/>
      <c r="F128" s="38"/>
      <c r="G128" s="38"/>
      <c r="H128" s="37"/>
      <c r="I128" s="37"/>
      <c r="J128" s="37"/>
      <c r="K128" s="57"/>
      <c r="L128" s="53"/>
      <c r="M128" s="26">
        <f t="array" ref="M128">MAX(IF(Таблица2[Столбец2]='Расчет прибыли'!D128,Таблица2[Столбец9]))</f>
        <v>0</v>
      </c>
      <c r="N128" s="63">
        <f t="shared" si="43"/>
        <v>0</v>
      </c>
      <c r="O128" s="64" t="str">
        <f t="shared" si="44"/>
        <v>Доставка не разнесена</v>
      </c>
      <c r="P128" s="61">
        <f t="shared" si="45"/>
        <v>0</v>
      </c>
      <c r="Q128" s="46" t="str">
        <f t="shared" si="46"/>
        <v>Нет данных</v>
      </c>
      <c r="R128" s="30"/>
      <c r="S128" s="71">
        <f t="shared" si="48"/>
        <v>0</v>
      </c>
      <c r="T128" s="72">
        <f t="shared" si="32"/>
        <v>0</v>
      </c>
      <c r="U128" s="36">
        <f t="shared" si="49"/>
        <v>0</v>
      </c>
      <c r="V128" s="73" t="str">
        <f t="shared" si="33"/>
        <v>Доставка не разнесена</v>
      </c>
      <c r="W128" s="73" t="str">
        <f t="shared" si="34"/>
        <v>Доставка не разнесена</v>
      </c>
      <c r="X128" s="73">
        <f t="shared" si="35"/>
        <v>0</v>
      </c>
      <c r="Y128" s="73" t="str">
        <f t="shared" si="50"/>
        <v>Доставка не разнесена</v>
      </c>
    </row>
    <row r="129" spans="2:25">
      <c r="B129" s="77"/>
      <c r="C129" s="79"/>
      <c r="D129" s="56"/>
      <c r="E129" s="37"/>
      <c r="F129" s="38"/>
      <c r="G129" s="38"/>
      <c r="H129" s="37"/>
      <c r="I129" s="37"/>
      <c r="J129" s="37"/>
      <c r="K129" s="57"/>
      <c r="L129" s="53"/>
      <c r="M129" s="26">
        <f t="array" ref="M129">MAX(IF(Таблица2[Столбец2]='Расчет прибыли'!D129,Таблица2[Столбец9]))</f>
        <v>0</v>
      </c>
      <c r="N129" s="63">
        <f t="shared" si="43"/>
        <v>0</v>
      </c>
      <c r="O129" s="64" t="str">
        <f t="shared" si="44"/>
        <v>Доставка не разнесена</v>
      </c>
      <c r="P129" s="61">
        <f t="shared" si="45"/>
        <v>0</v>
      </c>
      <c r="Q129" s="46" t="str">
        <f t="shared" si="46"/>
        <v>Нет данных</v>
      </c>
      <c r="R129" s="30"/>
      <c r="S129" s="71">
        <f t="shared" si="48"/>
        <v>0</v>
      </c>
      <c r="T129" s="72">
        <f t="shared" si="32"/>
        <v>0</v>
      </c>
      <c r="U129" s="36">
        <f t="shared" si="49"/>
        <v>0</v>
      </c>
      <c r="V129" s="73" t="str">
        <f t="shared" si="33"/>
        <v>Доставка не разнесена</v>
      </c>
      <c r="W129" s="73" t="str">
        <f t="shared" si="34"/>
        <v>Доставка не разнесена</v>
      </c>
      <c r="X129" s="73">
        <f t="shared" si="35"/>
        <v>0</v>
      </c>
      <c r="Y129" s="73" t="str">
        <f t="shared" si="50"/>
        <v>Доставка не разнесена</v>
      </c>
    </row>
    <row r="130" spans="2:25">
      <c r="B130" s="77"/>
      <c r="C130" s="79"/>
      <c r="D130" s="56"/>
      <c r="E130" s="37"/>
      <c r="F130" s="38"/>
      <c r="G130" s="38"/>
      <c r="H130" s="37"/>
      <c r="I130" s="37"/>
      <c r="J130" s="37"/>
      <c r="K130" s="57"/>
      <c r="L130" s="53"/>
      <c r="M130" s="26">
        <f t="array" ref="M130">MAX(IF(Таблица2[Столбец2]='Расчет прибыли'!D130,Таблица2[Столбец9]))</f>
        <v>0</v>
      </c>
      <c r="N130" s="63">
        <f t="shared" si="43"/>
        <v>0</v>
      </c>
      <c r="O130" s="64" t="str">
        <f t="shared" si="44"/>
        <v>Доставка не разнесена</v>
      </c>
      <c r="P130" s="61">
        <f t="shared" si="45"/>
        <v>0</v>
      </c>
      <c r="Q130" s="46" t="str">
        <f t="shared" si="46"/>
        <v>Нет данных</v>
      </c>
      <c r="R130" s="30"/>
      <c r="S130" s="71">
        <f t="shared" si="48"/>
        <v>0</v>
      </c>
      <c r="T130" s="72">
        <f t="shared" si="32"/>
        <v>0</v>
      </c>
      <c r="U130" s="36">
        <f t="shared" si="49"/>
        <v>0</v>
      </c>
      <c r="V130" s="73" t="str">
        <f t="shared" si="33"/>
        <v>Доставка не разнесена</v>
      </c>
      <c r="W130" s="73" t="str">
        <f t="shared" si="34"/>
        <v>Доставка не разнесена</v>
      </c>
      <c r="X130" s="73">
        <f t="shared" si="35"/>
        <v>0</v>
      </c>
      <c r="Y130" s="73" t="str">
        <f t="shared" si="50"/>
        <v>Доставка не разнесена</v>
      </c>
    </row>
    <row r="131" spans="2:25">
      <c r="B131" s="77"/>
      <c r="C131" s="79"/>
      <c r="D131" s="56"/>
      <c r="E131" s="37"/>
      <c r="F131" s="38"/>
      <c r="G131" s="38"/>
      <c r="H131" s="37"/>
      <c r="I131" s="37"/>
      <c r="J131" s="37"/>
      <c r="K131" s="57"/>
      <c r="L131" s="53"/>
      <c r="M131" s="26">
        <f t="array" ref="M131">MAX(IF(Таблица2[Столбец2]='Расчет прибыли'!D131,Таблица2[Столбец9]))</f>
        <v>0</v>
      </c>
      <c r="N131" s="63">
        <f t="shared" si="43"/>
        <v>0</v>
      </c>
      <c r="O131" s="64" t="str">
        <f t="shared" si="44"/>
        <v>Доставка не разнесена</v>
      </c>
      <c r="P131" s="61">
        <f t="shared" si="45"/>
        <v>0</v>
      </c>
      <c r="Q131" s="46" t="str">
        <f t="shared" si="46"/>
        <v>Нет данных</v>
      </c>
      <c r="R131" s="30"/>
      <c r="S131" s="71">
        <f t="shared" si="48"/>
        <v>0</v>
      </c>
      <c r="T131" s="72">
        <f t="shared" si="32"/>
        <v>0</v>
      </c>
      <c r="U131" s="36">
        <f t="shared" si="49"/>
        <v>0</v>
      </c>
      <c r="V131" s="73" t="str">
        <f t="shared" si="33"/>
        <v>Доставка не разнесена</v>
      </c>
      <c r="W131" s="73" t="str">
        <f t="shared" si="34"/>
        <v>Доставка не разнесена</v>
      </c>
      <c r="X131" s="73">
        <f t="shared" si="35"/>
        <v>0</v>
      </c>
      <c r="Y131" s="73" t="str">
        <f t="shared" si="50"/>
        <v>Доставка не разнесена</v>
      </c>
    </row>
    <row r="132" spans="2:25">
      <c r="B132" s="77"/>
      <c r="C132" s="79"/>
      <c r="D132" s="56"/>
      <c r="E132" s="37"/>
      <c r="F132" s="38"/>
      <c r="G132" s="38"/>
      <c r="H132" s="37"/>
      <c r="I132" s="37"/>
      <c r="J132" s="37"/>
      <c r="K132" s="57"/>
      <c r="L132" s="53"/>
      <c r="M132" s="26">
        <f t="array" ref="M132">MAX(IF(Таблица2[Столбец2]='Расчет прибыли'!D132,Таблица2[Столбец9]))</f>
        <v>0</v>
      </c>
      <c r="N132" s="63">
        <f t="shared" si="43"/>
        <v>0</v>
      </c>
      <c r="O132" s="64" t="str">
        <f t="shared" si="44"/>
        <v>Доставка не разнесена</v>
      </c>
      <c r="P132" s="61">
        <f t="shared" si="45"/>
        <v>0</v>
      </c>
      <c r="Q132" s="46" t="str">
        <f t="shared" si="46"/>
        <v>Нет данных</v>
      </c>
      <c r="R132" s="30"/>
      <c r="S132" s="71">
        <f t="shared" si="48"/>
        <v>0</v>
      </c>
      <c r="T132" s="72">
        <f t="shared" si="32"/>
        <v>0</v>
      </c>
      <c r="U132" s="36">
        <f t="shared" si="49"/>
        <v>0</v>
      </c>
      <c r="V132" s="73" t="str">
        <f t="shared" si="33"/>
        <v>Доставка не разнесена</v>
      </c>
      <c r="W132" s="73" t="str">
        <f t="shared" si="34"/>
        <v>Доставка не разнесена</v>
      </c>
      <c r="X132" s="73">
        <f t="shared" si="35"/>
        <v>0</v>
      </c>
      <c r="Y132" s="73" t="str">
        <f t="shared" si="50"/>
        <v>Доставка не разнесена</v>
      </c>
    </row>
    <row r="133" spans="2:25">
      <c r="B133" s="77"/>
      <c r="C133" s="79"/>
      <c r="D133" s="56"/>
      <c r="E133" s="37"/>
      <c r="F133" s="38"/>
      <c r="G133" s="38"/>
      <c r="H133" s="37"/>
      <c r="I133" s="37"/>
      <c r="J133" s="37"/>
      <c r="K133" s="57"/>
      <c r="L133" s="53"/>
      <c r="M133" s="26">
        <f t="array" ref="M133">MAX(IF(Таблица2[Столбец2]='Расчет прибыли'!D133,Таблица2[Столбец9]))</f>
        <v>0</v>
      </c>
      <c r="N133" s="63">
        <f t="shared" si="43"/>
        <v>0</v>
      </c>
      <c r="O133" s="64" t="str">
        <f t="shared" si="44"/>
        <v>Доставка не разнесена</v>
      </c>
      <c r="P133" s="61">
        <f t="shared" si="45"/>
        <v>0</v>
      </c>
      <c r="Q133" s="46" t="str">
        <f t="shared" si="46"/>
        <v>Нет данных</v>
      </c>
      <c r="R133" s="30"/>
      <c r="S133" s="71">
        <f t="shared" si="48"/>
        <v>0</v>
      </c>
      <c r="T133" s="72">
        <f t="shared" si="32"/>
        <v>0</v>
      </c>
      <c r="U133" s="36">
        <f t="shared" si="49"/>
        <v>0</v>
      </c>
      <c r="V133" s="73" t="str">
        <f t="shared" si="33"/>
        <v>Доставка не разнесена</v>
      </c>
      <c r="W133" s="73" t="str">
        <f t="shared" si="34"/>
        <v>Доставка не разнесена</v>
      </c>
      <c r="X133" s="73">
        <f t="shared" si="35"/>
        <v>0</v>
      </c>
      <c r="Y133" s="73" t="str">
        <f t="shared" si="50"/>
        <v>Доставка не разнесена</v>
      </c>
    </row>
    <row r="134" spans="2:25">
      <c r="B134" s="77"/>
      <c r="C134" s="79"/>
      <c r="D134" s="56"/>
      <c r="E134" s="37"/>
      <c r="F134" s="38"/>
      <c r="G134" s="38"/>
      <c r="H134" s="37"/>
      <c r="I134" s="37"/>
      <c r="J134" s="37"/>
      <c r="K134" s="57"/>
      <c r="L134" s="53"/>
      <c r="M134" s="26">
        <f t="array" ref="M134">MAX(IF(Таблица2[Столбец2]='Расчет прибыли'!D134,Таблица2[Столбец9]))</f>
        <v>0</v>
      </c>
      <c r="N134" s="63">
        <f t="shared" si="43"/>
        <v>0</v>
      </c>
      <c r="O134" s="64" t="str">
        <f t="shared" si="44"/>
        <v>Доставка не разнесена</v>
      </c>
      <c r="P134" s="61">
        <f t="shared" si="45"/>
        <v>0</v>
      </c>
      <c r="Q134" s="46" t="str">
        <f t="shared" si="46"/>
        <v>Нет данных</v>
      </c>
      <c r="R134" s="30"/>
      <c r="S134" s="71">
        <f t="shared" si="48"/>
        <v>0</v>
      </c>
      <c r="T134" s="72">
        <f t="shared" si="32"/>
        <v>0</v>
      </c>
      <c r="U134" s="36">
        <f t="shared" si="49"/>
        <v>0</v>
      </c>
      <c r="V134" s="73" t="str">
        <f t="shared" si="33"/>
        <v>Доставка не разнесена</v>
      </c>
      <c r="W134" s="73" t="str">
        <f t="shared" si="34"/>
        <v>Доставка не разнесена</v>
      </c>
      <c r="X134" s="73">
        <f t="shared" si="35"/>
        <v>0</v>
      </c>
      <c r="Y134" s="73" t="str">
        <f t="shared" si="50"/>
        <v>Доставка не разнесена</v>
      </c>
    </row>
    <row r="135" spans="2:25">
      <c r="B135" s="77"/>
      <c r="C135" s="79"/>
      <c r="D135" s="56"/>
      <c r="E135" s="37"/>
      <c r="F135" s="38"/>
      <c r="G135" s="38"/>
      <c r="H135" s="37"/>
      <c r="I135" s="37"/>
      <c r="J135" s="37"/>
      <c r="K135" s="57"/>
      <c r="L135" s="53"/>
      <c r="M135" s="26">
        <f t="array" ref="M135">MAX(IF(Таблица2[Столбец2]='Расчет прибыли'!D135,Таблица2[Столбец9]))</f>
        <v>0</v>
      </c>
      <c r="N135" s="63">
        <f t="shared" si="43"/>
        <v>0</v>
      </c>
      <c r="O135" s="64" t="str">
        <f t="shared" si="44"/>
        <v>Доставка не разнесена</v>
      </c>
      <c r="P135" s="61">
        <f t="shared" si="45"/>
        <v>0</v>
      </c>
      <c r="Q135" s="46" t="str">
        <f t="shared" si="46"/>
        <v>Нет данных</v>
      </c>
      <c r="R135" s="30"/>
      <c r="S135" s="71">
        <f t="shared" si="48"/>
        <v>0</v>
      </c>
      <c r="T135" s="72">
        <f t="shared" si="32"/>
        <v>0</v>
      </c>
      <c r="U135" s="36">
        <f t="shared" si="49"/>
        <v>0</v>
      </c>
      <c r="V135" s="73" t="str">
        <f t="shared" si="33"/>
        <v>Доставка не разнесена</v>
      </c>
      <c r="W135" s="73" t="str">
        <f t="shared" si="34"/>
        <v>Доставка не разнесена</v>
      </c>
      <c r="X135" s="73">
        <f t="shared" si="35"/>
        <v>0</v>
      </c>
      <c r="Y135" s="73" t="str">
        <f t="shared" si="50"/>
        <v>Доставка не разнесена</v>
      </c>
    </row>
    <row r="136" spans="2:25">
      <c r="B136" s="77"/>
      <c r="C136" s="79"/>
      <c r="D136" s="56"/>
      <c r="E136" s="37"/>
      <c r="F136" s="38"/>
      <c r="G136" s="38"/>
      <c r="H136" s="37"/>
      <c r="I136" s="37"/>
      <c r="J136" s="37"/>
      <c r="K136" s="57"/>
      <c r="L136" s="53"/>
      <c r="M136" s="26">
        <f t="array" ref="M136">MAX(IF(Таблица2[Столбец2]='Расчет прибыли'!D136,Таблица2[Столбец9]))</f>
        <v>0</v>
      </c>
      <c r="N136" s="63">
        <f t="shared" si="43"/>
        <v>0</v>
      </c>
      <c r="O136" s="64" t="str">
        <f t="shared" si="44"/>
        <v>Доставка не разнесена</v>
      </c>
      <c r="P136" s="61">
        <f t="shared" si="45"/>
        <v>0</v>
      </c>
      <c r="Q136" s="46" t="str">
        <f t="shared" si="46"/>
        <v>Нет данных</v>
      </c>
      <c r="R136" s="30"/>
      <c r="S136" s="71">
        <f t="shared" si="48"/>
        <v>0</v>
      </c>
      <c r="T136" s="72">
        <f t="shared" ref="T136:T199" si="51">SUMIF($B$7:$B$220,S136,$C$7:$C$220)</f>
        <v>0</v>
      </c>
      <c r="U136" s="36">
        <f t="shared" si="49"/>
        <v>0</v>
      </c>
      <c r="V136" s="73" t="str">
        <f t="shared" ref="V136:V199" si="52">IF(J136="EUR",IF(L136=0,"Укажите курс ЕВРО",(IF(H136="Самовывоз",L136*K136/(-1.2)-I136,IF(IFERROR(VLOOKUP(D136,$S$7:$T$220,2,0),),(L136*K136/(-1.2)-I136-VLOOKUP(D136,$S$7:$T$220,2,0)),"Доставка не разнесена")))),IF(J136="USD",IF(L136=0,"Укажите курс Доллара",(IF(H136="Самовывоз",L136*K136/(-1.2)-I136,IF(IFERROR(VLOOKUP(D136,$S$7:$T$220,2,0),),(L136*K136/(-1.2)-I136-VLOOKUP(D136,$S$7:$T$220,2,0)),"Доставка не разнесена")))),IF(H136="Самовывоз",K136/(-1.2)-I136,IF(IFERROR(VLOOKUP(D136,$S$7:$T$220,2,0),),(K136/(-1.2)-I136-VLOOKUP(D136,$S$7:$T$220,2,0)),"Доставка не разнесена"))))</f>
        <v>Доставка не разнесена</v>
      </c>
      <c r="W136" s="73" t="str">
        <f t="shared" ref="W136:W199" si="53">IF(J136="EUR",IF(L136=0,"Укажите курс ЕВРО",(IF(H136="Самовывоз",IF(M136&gt;$L$2,IF((L136*K136/(-1.2)-I136)&lt;0,(L136*K136/(-1.2)-I136),IF(((L136*K136/(-1.2)-I136)-((L136*K136/(-1.2)-I136)*$L$3*(M136-$L$2)))&lt;0,0,((L136*K136/(-1.2)-I136)-((L136*K136/(-1.2)-I136)*$L$3*(M136-$L$2))))),(L136*K136/(-1.2)-I136)),IF(IFERROR(VLOOKUP(D136,$S$7:$T$220,2,0),),IF(M136&gt;$L$2,IF(((L136*K136/(-1.2)-I136-VLOOKUP(D136,$S$7:$T$220,2,0)))&lt;0,V136,IF((((L136*K136/(-1.2)-I136-VLOOKUP(D136,$S$7:$T$220,2,0)))-(((L136*K136/(-1.2)-I136-VLOOKUP(D136,$S$7:$T$220,2,0)))*$L$3*(M136-$L$2)))&lt;0,0,(((L136*K136/(-1.2)-I136-VLOOKUP(D136,$S$7:$T$220,2,0)))-(((L136*K136/(-1.2)-I136-VLOOKUP(D136,$S$7:$T$220,2,0)))*$L$3*(M136-$L$2))))),((L136*K136/(-1.2)-I136-VLOOKUP(D136,$S$7:$T$220,2,0)))),"Доставка не разнесена")))),IF(J136="USD",IF(L136=0,"Укажите курс Доллара",(IF(H136="Самовывоз",IF(M136&gt;$L$2,IF((L136*K136/(-1.2)-I136)&lt;0,(L136*K136/(-1.2)-I136),IF(((L136*K136/(-1.2)-I136)-((L136*K136/(-1.2)-I136)*$L$3*(M136-$L$2)))&lt;0,0,((L136*K136/(-1.2)-I136)-((L136*K136/(-1.2)-I136)*$L$3*(M136-$L$2))))),(L136*K136/(-1.2)-I136)),IF(IFERROR(VLOOKUP(D136,$S$7:$T$220,2,0),),IF(M136&gt;$L$2,IF(((L136*K136/(-1.2)-I136-VLOOKUP(D136,$S$7:$T$220,2,0)))&lt;0,V136,IF((((L136*K136/(-1.2)-I136-VLOOKUP(D136,$S$7:$T$220,2,0)))-(((L136*K136/(-1.2)-I136-VLOOKUP(D136,$S$7:$T$220,2,0)))*$L$3*(M136-$L$2)))&lt;0,0,(((L136*K136/(-1.2)-I136-VLOOKUP(D136,$S$7:$T$220,2,0)))-(((L136*K136/(-1.2)-I136-VLOOKUP(D136,$S$7:$T$220,2,0)))*$L$3*(M136-$L$2))))),((L136*K136/(-1.2)-I136-VLOOKUP(D136,$S$7:$T$220,2,0)))),"Доставка не разнесена")))),IF(H136="Самовывоз",IF(M136&gt;$L$2,IF((K136/(-1.2)-I136)&lt;0,(K136/(-1.2)-I136),IF(((K136/(-1.2)-I136)-((K136/(-1.2)-I136)*$L$3*(M136-$L$2)))&lt;0,0,((K136/(-1.2)-I136)-((K136/(-1.2)-I136)*$L$3*(M136-$L$2))))),(K136/(-1.2)-I136)),IF(IFERROR(VLOOKUP(D136,$S$7:$T$220,2,0),),IF(M136&gt;$L$2,IF(((K136/(-1.2)-I136-VLOOKUP(D136,$S$7:$T$220,2,0)))&lt;0,V136,IF((((K136/(-1.2)-I136-VLOOKUP(D136,$S$7:$T$220,2,0)))-(((K136/(-1.2)-I136-VLOOKUP(D136,$S$7:$T$220,2,0)))*$L$3*(M136-$L$2)))&lt;0,0,(((K136/(-1.2)-I136-VLOOKUP(D136,$S$7:$T$220,2,0)))-(((K136/(-1.2)-I136-VLOOKUP(D136,$S$7:$T$220,2,0)))*$L$3*(M136-$L$2))))),((K136/(-1.2)-I136-VLOOKUP(D136,$S$7:$T$220,2,0)))),"Доставка не разнесена"))))</f>
        <v>Доставка не разнесена</v>
      </c>
      <c r="X136" s="73">
        <f t="shared" ref="X136:X199" si="54">IFERROR(VLOOKUP(D136,$S$7:$T$220,2,FALSE),0)</f>
        <v>0</v>
      </c>
      <c r="Y136" s="73" t="str">
        <f t="shared" si="50"/>
        <v>Доставка не разнесена</v>
      </c>
    </row>
    <row r="137" spans="2:25">
      <c r="B137" s="77"/>
      <c r="C137" s="79"/>
      <c r="D137" s="56"/>
      <c r="E137" s="37"/>
      <c r="F137" s="38"/>
      <c r="G137" s="38"/>
      <c r="H137" s="37"/>
      <c r="I137" s="37"/>
      <c r="J137" s="37"/>
      <c r="K137" s="57"/>
      <c r="L137" s="53"/>
      <c r="M137" s="26">
        <f t="array" ref="M137">MAX(IF(Таблица2[Столбец2]='Расчет прибыли'!D137,Таблица2[Столбец9]))</f>
        <v>0</v>
      </c>
      <c r="N137" s="63">
        <f t="shared" si="43"/>
        <v>0</v>
      </c>
      <c r="O137" s="64" t="str">
        <f t="shared" si="44"/>
        <v>Доставка не разнесена</v>
      </c>
      <c r="P137" s="61">
        <f t="shared" si="45"/>
        <v>0</v>
      </c>
      <c r="Q137" s="46" t="str">
        <f t="shared" si="46"/>
        <v>Нет данных</v>
      </c>
      <c r="R137" s="30"/>
      <c r="S137" s="71">
        <f t="shared" si="48"/>
        <v>0</v>
      </c>
      <c r="T137" s="72">
        <f t="shared" si="51"/>
        <v>0</v>
      </c>
      <c r="U137" s="36">
        <f t="shared" si="49"/>
        <v>0</v>
      </c>
      <c r="V137" s="73" t="str">
        <f t="shared" si="52"/>
        <v>Доставка не разнесена</v>
      </c>
      <c r="W137" s="73" t="str">
        <f t="shared" si="53"/>
        <v>Доставка не разнесена</v>
      </c>
      <c r="X137" s="73">
        <f t="shared" si="54"/>
        <v>0</v>
      </c>
      <c r="Y137" s="73" t="str">
        <f t="shared" si="50"/>
        <v>Доставка не разнесена</v>
      </c>
    </row>
    <row r="138" spans="2:25">
      <c r="B138" s="77"/>
      <c r="C138" s="79"/>
      <c r="D138" s="56"/>
      <c r="E138" s="37"/>
      <c r="F138" s="38"/>
      <c r="G138" s="38"/>
      <c r="H138" s="37"/>
      <c r="I138" s="37"/>
      <c r="J138" s="37"/>
      <c r="K138" s="57"/>
      <c r="L138" s="53"/>
      <c r="M138" s="26">
        <f t="array" ref="M138">MAX(IF(Таблица2[Столбец2]='Расчет прибыли'!D138,Таблица2[Столбец9]))</f>
        <v>0</v>
      </c>
      <c r="N138" s="63">
        <f t="shared" si="43"/>
        <v>0</v>
      </c>
      <c r="O138" s="64" t="str">
        <f t="shared" si="44"/>
        <v>Доставка не разнесена</v>
      </c>
      <c r="P138" s="61">
        <f t="shared" si="45"/>
        <v>0</v>
      </c>
      <c r="Q138" s="46" t="str">
        <f t="shared" si="46"/>
        <v>Нет данных</v>
      </c>
      <c r="R138" s="30"/>
      <c r="S138" s="71">
        <f t="shared" si="48"/>
        <v>0</v>
      </c>
      <c r="T138" s="72">
        <f t="shared" si="51"/>
        <v>0</v>
      </c>
      <c r="U138" s="36">
        <f t="shared" si="49"/>
        <v>0</v>
      </c>
      <c r="V138" s="73" t="str">
        <f t="shared" si="52"/>
        <v>Доставка не разнесена</v>
      </c>
      <c r="W138" s="73" t="str">
        <f t="shared" si="53"/>
        <v>Доставка не разнесена</v>
      </c>
      <c r="X138" s="73">
        <f t="shared" si="54"/>
        <v>0</v>
      </c>
      <c r="Y138" s="73" t="str">
        <f t="shared" si="50"/>
        <v>Доставка не разнесена</v>
      </c>
    </row>
    <row r="139" spans="2:25">
      <c r="B139" s="77"/>
      <c r="C139" s="78"/>
      <c r="D139" s="56"/>
      <c r="E139" s="37"/>
      <c r="F139" s="38"/>
      <c r="G139" s="38"/>
      <c r="H139" s="37"/>
      <c r="I139" s="37"/>
      <c r="J139" s="37"/>
      <c r="K139" s="57"/>
      <c r="L139" s="53"/>
      <c r="M139" s="26">
        <f t="array" ref="M139">MAX(IF(Таблица2[Столбец2]='Расчет прибыли'!D139,Таблица2[Столбец9]))</f>
        <v>0</v>
      </c>
      <c r="N139" s="63">
        <f t="shared" si="43"/>
        <v>0</v>
      </c>
      <c r="O139" s="64" t="str">
        <f t="shared" si="44"/>
        <v>Доставка не разнесена</v>
      </c>
      <c r="P139" s="61">
        <f t="shared" si="45"/>
        <v>0</v>
      </c>
      <c r="Q139" s="46" t="str">
        <f t="shared" si="46"/>
        <v>Нет данных</v>
      </c>
      <c r="R139" s="30"/>
      <c r="S139" s="71">
        <f t="shared" si="48"/>
        <v>0</v>
      </c>
      <c r="T139" s="72">
        <f t="shared" si="51"/>
        <v>0</v>
      </c>
      <c r="U139" s="36">
        <f t="shared" si="49"/>
        <v>0</v>
      </c>
      <c r="V139" s="73" t="str">
        <f t="shared" si="52"/>
        <v>Доставка не разнесена</v>
      </c>
      <c r="W139" s="73" t="str">
        <f t="shared" si="53"/>
        <v>Доставка не разнесена</v>
      </c>
      <c r="X139" s="73">
        <f t="shared" si="54"/>
        <v>0</v>
      </c>
      <c r="Y139" s="73" t="str">
        <f t="shared" si="50"/>
        <v>Доставка не разнесена</v>
      </c>
    </row>
    <row r="140" spans="2:25">
      <c r="B140" s="77"/>
      <c r="C140" s="78"/>
      <c r="D140" s="56"/>
      <c r="E140" s="37"/>
      <c r="F140" s="38"/>
      <c r="G140" s="38"/>
      <c r="H140" s="37"/>
      <c r="I140" s="37"/>
      <c r="J140" s="37"/>
      <c r="K140" s="57"/>
      <c r="L140" s="53"/>
      <c r="M140" s="26">
        <f t="array" ref="M140">MAX(IF(Таблица2[Столбец2]='Расчет прибыли'!D140,Таблица2[Столбец9]))</f>
        <v>0</v>
      </c>
      <c r="N140" s="63">
        <f t="shared" si="43"/>
        <v>0</v>
      </c>
      <c r="O140" s="64" t="str">
        <f t="shared" si="44"/>
        <v>Доставка не разнесена</v>
      </c>
      <c r="P140" s="61">
        <f t="shared" si="45"/>
        <v>0</v>
      </c>
      <c r="Q140" s="46" t="str">
        <f t="shared" si="46"/>
        <v>Нет данных</v>
      </c>
      <c r="R140" s="30"/>
      <c r="S140" s="71">
        <f t="shared" si="48"/>
        <v>0</v>
      </c>
      <c r="T140" s="72">
        <f t="shared" si="51"/>
        <v>0</v>
      </c>
      <c r="U140" s="36">
        <f t="shared" si="49"/>
        <v>0</v>
      </c>
      <c r="V140" s="73" t="str">
        <f t="shared" si="52"/>
        <v>Доставка не разнесена</v>
      </c>
      <c r="W140" s="73" t="str">
        <f t="shared" si="53"/>
        <v>Доставка не разнесена</v>
      </c>
      <c r="X140" s="73">
        <f t="shared" si="54"/>
        <v>0</v>
      </c>
      <c r="Y140" s="73" t="str">
        <f t="shared" si="50"/>
        <v>Доставка не разнесена</v>
      </c>
    </row>
    <row r="141" spans="2:25">
      <c r="B141" s="77"/>
      <c r="C141" s="79"/>
      <c r="D141" s="56"/>
      <c r="E141" s="37"/>
      <c r="F141" s="38"/>
      <c r="G141" s="38"/>
      <c r="H141" s="37"/>
      <c r="I141" s="37"/>
      <c r="J141" s="37"/>
      <c r="K141" s="57"/>
      <c r="L141" s="53"/>
      <c r="M141" s="26">
        <f t="array" ref="M141">MAX(IF(Таблица2[Столбец2]='Расчет прибыли'!D141,Таблица2[Столбец9]))</f>
        <v>0</v>
      </c>
      <c r="N141" s="63">
        <f t="shared" si="43"/>
        <v>0</v>
      </c>
      <c r="O141" s="64" t="str">
        <f t="shared" si="44"/>
        <v>Доставка не разнесена</v>
      </c>
      <c r="P141" s="61">
        <f t="shared" si="45"/>
        <v>0</v>
      </c>
      <c r="Q141" s="46" t="str">
        <f t="shared" si="46"/>
        <v>Нет данных</v>
      </c>
      <c r="R141" s="30"/>
      <c r="S141" s="71">
        <f t="shared" si="48"/>
        <v>0</v>
      </c>
      <c r="T141" s="72">
        <f t="shared" si="51"/>
        <v>0</v>
      </c>
      <c r="U141" s="36">
        <f t="shared" si="49"/>
        <v>0</v>
      </c>
      <c r="V141" s="73" t="str">
        <f t="shared" si="52"/>
        <v>Доставка не разнесена</v>
      </c>
      <c r="W141" s="73" t="str">
        <f t="shared" si="53"/>
        <v>Доставка не разнесена</v>
      </c>
      <c r="X141" s="73">
        <f t="shared" si="54"/>
        <v>0</v>
      </c>
      <c r="Y141" s="73" t="str">
        <f t="shared" si="50"/>
        <v>Доставка не разнесена</v>
      </c>
    </row>
    <row r="142" spans="2:25">
      <c r="B142" s="77"/>
      <c r="C142" s="79"/>
      <c r="D142" s="56"/>
      <c r="E142" s="37"/>
      <c r="F142" s="38"/>
      <c r="G142" s="38"/>
      <c r="H142" s="37"/>
      <c r="I142" s="37"/>
      <c r="J142" s="37"/>
      <c r="K142" s="57"/>
      <c r="L142" s="53"/>
      <c r="M142" s="26">
        <f t="array" ref="M142">MAX(IF(Таблица2[Столбец2]='Расчет прибыли'!D142,Таблица2[Столбец9]))</f>
        <v>0</v>
      </c>
      <c r="N142" s="63">
        <f t="shared" si="43"/>
        <v>0</v>
      </c>
      <c r="O142" s="64" t="str">
        <f t="shared" si="44"/>
        <v>Доставка не разнесена</v>
      </c>
      <c r="P142" s="61">
        <f t="shared" si="45"/>
        <v>0</v>
      </c>
      <c r="Q142" s="46" t="str">
        <f t="shared" si="46"/>
        <v>Нет данных</v>
      </c>
      <c r="R142" s="30"/>
      <c r="S142" s="71">
        <f t="shared" si="48"/>
        <v>0</v>
      </c>
      <c r="T142" s="72">
        <f t="shared" si="51"/>
        <v>0</v>
      </c>
      <c r="U142" s="36">
        <f t="shared" si="49"/>
        <v>0</v>
      </c>
      <c r="V142" s="73" t="str">
        <f t="shared" si="52"/>
        <v>Доставка не разнесена</v>
      </c>
      <c r="W142" s="73" t="str">
        <f t="shared" si="53"/>
        <v>Доставка не разнесена</v>
      </c>
      <c r="X142" s="73">
        <f t="shared" si="54"/>
        <v>0</v>
      </c>
      <c r="Y142" s="73" t="str">
        <f t="shared" si="50"/>
        <v>Доставка не разнесена</v>
      </c>
    </row>
    <row r="143" spans="2:25">
      <c r="B143" s="77"/>
      <c r="C143" s="79"/>
      <c r="D143" s="56"/>
      <c r="E143" s="37"/>
      <c r="F143" s="38"/>
      <c r="G143" s="38"/>
      <c r="H143" s="37"/>
      <c r="I143" s="37"/>
      <c r="J143" s="37"/>
      <c r="K143" s="57"/>
      <c r="L143" s="53"/>
      <c r="M143" s="26">
        <f t="array" ref="M143">MAX(IF(Таблица2[Столбец2]='Расчет прибыли'!D143,Таблица2[Столбец9]))</f>
        <v>0</v>
      </c>
      <c r="N143" s="63">
        <f t="shared" si="43"/>
        <v>0</v>
      </c>
      <c r="O143" s="64" t="str">
        <f t="shared" si="44"/>
        <v>Доставка не разнесена</v>
      </c>
      <c r="P143" s="61">
        <f t="shared" si="45"/>
        <v>0</v>
      </c>
      <c r="Q143" s="46" t="str">
        <f t="shared" si="46"/>
        <v>Нет данных</v>
      </c>
      <c r="R143" s="30"/>
      <c r="S143" s="71">
        <f t="shared" si="48"/>
        <v>0</v>
      </c>
      <c r="T143" s="72">
        <f t="shared" si="51"/>
        <v>0</v>
      </c>
      <c r="U143" s="36">
        <f t="shared" si="49"/>
        <v>0</v>
      </c>
      <c r="V143" s="73" t="str">
        <f t="shared" si="52"/>
        <v>Доставка не разнесена</v>
      </c>
      <c r="W143" s="73" t="str">
        <f t="shared" si="53"/>
        <v>Доставка не разнесена</v>
      </c>
      <c r="X143" s="73">
        <f t="shared" si="54"/>
        <v>0</v>
      </c>
      <c r="Y143" s="73" t="str">
        <f t="shared" si="50"/>
        <v>Доставка не разнесена</v>
      </c>
    </row>
    <row r="144" spans="2:25">
      <c r="B144" s="77"/>
      <c r="C144" s="79"/>
      <c r="D144" s="56"/>
      <c r="E144" s="37"/>
      <c r="F144" s="38"/>
      <c r="G144" s="38"/>
      <c r="H144" s="37"/>
      <c r="I144" s="37"/>
      <c r="J144" s="37"/>
      <c r="K144" s="57"/>
      <c r="L144" s="53"/>
      <c r="M144" s="26">
        <f t="array" ref="M144">MAX(IF(Таблица2[Столбец2]='Расчет прибыли'!D144,Таблица2[Столбец9]))</f>
        <v>0</v>
      </c>
      <c r="N144" s="63">
        <f t="shared" si="43"/>
        <v>0</v>
      </c>
      <c r="O144" s="64" t="str">
        <f t="shared" si="44"/>
        <v>Доставка не разнесена</v>
      </c>
      <c r="P144" s="61">
        <f t="shared" si="45"/>
        <v>0</v>
      </c>
      <c r="Q144" s="46" t="str">
        <f t="shared" si="46"/>
        <v>Нет данных</v>
      </c>
      <c r="R144" s="30"/>
      <c r="S144" s="71">
        <f t="shared" si="48"/>
        <v>0</v>
      </c>
      <c r="T144" s="72">
        <f t="shared" si="51"/>
        <v>0</v>
      </c>
      <c r="U144" s="36">
        <f t="shared" si="49"/>
        <v>0</v>
      </c>
      <c r="V144" s="73" t="str">
        <f t="shared" si="52"/>
        <v>Доставка не разнесена</v>
      </c>
      <c r="W144" s="73" t="str">
        <f t="shared" si="53"/>
        <v>Доставка не разнесена</v>
      </c>
      <c r="X144" s="73">
        <f t="shared" si="54"/>
        <v>0</v>
      </c>
      <c r="Y144" s="73" t="str">
        <f t="shared" si="50"/>
        <v>Доставка не разнесена</v>
      </c>
    </row>
    <row r="145" spans="2:25">
      <c r="B145" s="77"/>
      <c r="C145" s="79"/>
      <c r="D145" s="56"/>
      <c r="E145" s="37"/>
      <c r="F145" s="38"/>
      <c r="G145" s="38"/>
      <c r="H145" s="37"/>
      <c r="I145" s="37"/>
      <c r="J145" s="37"/>
      <c r="K145" s="57"/>
      <c r="L145" s="53"/>
      <c r="M145" s="26">
        <f t="array" ref="M145">MAX(IF(Таблица2[Столбец2]='Расчет прибыли'!D145,Таблица2[Столбец9]))</f>
        <v>0</v>
      </c>
      <c r="N145" s="63">
        <f t="shared" si="43"/>
        <v>0</v>
      </c>
      <c r="O145" s="64" t="str">
        <f t="shared" si="44"/>
        <v>Доставка не разнесена</v>
      </c>
      <c r="P145" s="61">
        <f t="shared" si="45"/>
        <v>0</v>
      </c>
      <c r="Q145" s="46" t="str">
        <f t="shared" si="46"/>
        <v>Нет данных</v>
      </c>
      <c r="R145" s="30"/>
      <c r="S145" s="71">
        <f t="shared" si="48"/>
        <v>0</v>
      </c>
      <c r="T145" s="72">
        <f t="shared" si="51"/>
        <v>0</v>
      </c>
      <c r="U145" s="36">
        <f t="shared" si="49"/>
        <v>0</v>
      </c>
      <c r="V145" s="73" t="str">
        <f t="shared" si="52"/>
        <v>Доставка не разнесена</v>
      </c>
      <c r="W145" s="73" t="str">
        <f t="shared" si="53"/>
        <v>Доставка не разнесена</v>
      </c>
      <c r="X145" s="73">
        <f t="shared" si="54"/>
        <v>0</v>
      </c>
      <c r="Y145" s="73" t="str">
        <f t="shared" si="50"/>
        <v>Доставка не разнесена</v>
      </c>
    </row>
    <row r="146" spans="2:25">
      <c r="B146" s="77"/>
      <c r="C146" s="79"/>
      <c r="D146" s="56"/>
      <c r="E146" s="37"/>
      <c r="F146" s="38"/>
      <c r="G146" s="38"/>
      <c r="H146" s="37"/>
      <c r="I146" s="37"/>
      <c r="J146" s="37"/>
      <c r="K146" s="57"/>
      <c r="L146" s="53"/>
      <c r="M146" s="26">
        <f t="array" ref="M146">MAX(IF(Таблица2[Столбец2]='Расчет прибыли'!D146,Таблица2[Столбец9]))</f>
        <v>0</v>
      </c>
      <c r="N146" s="63">
        <f t="shared" si="43"/>
        <v>0</v>
      </c>
      <c r="O146" s="64" t="str">
        <f t="shared" si="44"/>
        <v>Доставка не разнесена</v>
      </c>
      <c r="P146" s="61">
        <f t="shared" si="45"/>
        <v>0</v>
      </c>
      <c r="Q146" s="46" t="str">
        <f t="shared" si="46"/>
        <v>Нет данных</v>
      </c>
      <c r="R146" s="30"/>
      <c r="S146" s="71">
        <f t="shared" si="48"/>
        <v>0</v>
      </c>
      <c r="T146" s="72">
        <f t="shared" si="51"/>
        <v>0</v>
      </c>
      <c r="U146" s="36">
        <f t="shared" si="49"/>
        <v>0</v>
      </c>
      <c r="V146" s="73" t="str">
        <f t="shared" si="52"/>
        <v>Доставка не разнесена</v>
      </c>
      <c r="W146" s="73" t="str">
        <f t="shared" si="53"/>
        <v>Доставка не разнесена</v>
      </c>
      <c r="X146" s="73">
        <f t="shared" si="54"/>
        <v>0</v>
      </c>
      <c r="Y146" s="73" t="str">
        <f t="shared" si="50"/>
        <v>Доставка не разнесена</v>
      </c>
    </row>
    <row r="147" spans="2:25">
      <c r="B147" s="77"/>
      <c r="C147" s="79"/>
      <c r="D147" s="56"/>
      <c r="E147" s="37"/>
      <c r="F147" s="38"/>
      <c r="G147" s="38"/>
      <c r="H147" s="37"/>
      <c r="I147" s="37"/>
      <c r="J147" s="37"/>
      <c r="K147" s="57"/>
      <c r="L147" s="53"/>
      <c r="M147" s="26">
        <f t="array" ref="M147">MAX(IF(Таблица2[Столбец2]='Расчет прибыли'!D147,Таблица2[Столбец9]))</f>
        <v>0</v>
      </c>
      <c r="N147" s="63">
        <f t="shared" si="43"/>
        <v>0</v>
      </c>
      <c r="O147" s="64" t="str">
        <f t="shared" si="44"/>
        <v>Доставка не разнесена</v>
      </c>
      <c r="P147" s="61">
        <f t="shared" si="45"/>
        <v>0</v>
      </c>
      <c r="Q147" s="46" t="str">
        <f t="shared" si="46"/>
        <v>Нет данных</v>
      </c>
      <c r="R147" s="30"/>
      <c r="S147" s="71">
        <f t="shared" si="48"/>
        <v>0</v>
      </c>
      <c r="T147" s="72">
        <f t="shared" si="51"/>
        <v>0</v>
      </c>
      <c r="U147" s="36">
        <f t="shared" si="49"/>
        <v>0</v>
      </c>
      <c r="V147" s="73" t="str">
        <f t="shared" si="52"/>
        <v>Доставка не разнесена</v>
      </c>
      <c r="W147" s="73" t="str">
        <f t="shared" si="53"/>
        <v>Доставка не разнесена</v>
      </c>
      <c r="X147" s="73">
        <f t="shared" si="54"/>
        <v>0</v>
      </c>
      <c r="Y147" s="73" t="str">
        <f t="shared" si="50"/>
        <v>Доставка не разнесена</v>
      </c>
    </row>
    <row r="148" spans="2:25">
      <c r="B148" s="77"/>
      <c r="C148" s="79"/>
      <c r="D148" s="56"/>
      <c r="E148" s="37"/>
      <c r="F148" s="38"/>
      <c r="G148" s="38"/>
      <c r="H148" s="37"/>
      <c r="I148" s="37"/>
      <c r="J148" s="37"/>
      <c r="K148" s="57"/>
      <c r="L148" s="53"/>
      <c r="M148" s="26">
        <f t="array" ref="M148">MAX(IF(Таблица2[Столбец2]='Расчет прибыли'!D148,Таблица2[Столбец9]))</f>
        <v>0</v>
      </c>
      <c r="N148" s="63">
        <f t="shared" si="43"/>
        <v>0</v>
      </c>
      <c r="O148" s="64" t="str">
        <f t="shared" si="44"/>
        <v>Доставка не разнесена</v>
      </c>
      <c r="P148" s="61">
        <f t="shared" si="45"/>
        <v>0</v>
      </c>
      <c r="Q148" s="46" t="str">
        <f t="shared" si="46"/>
        <v>Нет данных</v>
      </c>
      <c r="R148" s="30"/>
      <c r="S148" s="71">
        <f t="shared" si="48"/>
        <v>0</v>
      </c>
      <c r="T148" s="72">
        <f t="shared" si="51"/>
        <v>0</v>
      </c>
      <c r="U148" s="36">
        <f t="shared" si="49"/>
        <v>0</v>
      </c>
      <c r="V148" s="73" t="str">
        <f t="shared" si="52"/>
        <v>Доставка не разнесена</v>
      </c>
      <c r="W148" s="73" t="str">
        <f t="shared" si="53"/>
        <v>Доставка не разнесена</v>
      </c>
      <c r="X148" s="73">
        <f t="shared" si="54"/>
        <v>0</v>
      </c>
      <c r="Y148" s="73" t="str">
        <f t="shared" si="50"/>
        <v>Доставка не разнесена</v>
      </c>
    </row>
    <row r="149" spans="2:25">
      <c r="B149" s="77"/>
      <c r="C149" s="79"/>
      <c r="D149" s="56"/>
      <c r="E149" s="37"/>
      <c r="F149" s="38"/>
      <c r="G149" s="38"/>
      <c r="H149" s="37"/>
      <c r="I149" s="37"/>
      <c r="J149" s="37"/>
      <c r="K149" s="57"/>
      <c r="L149" s="53"/>
      <c r="M149" s="26">
        <f t="array" ref="M149">MAX(IF(Таблица2[Столбец2]='Расчет прибыли'!D149,Таблица2[Столбец9]))</f>
        <v>0</v>
      </c>
      <c r="N149" s="63">
        <f t="shared" si="43"/>
        <v>0</v>
      </c>
      <c r="O149" s="64" t="str">
        <f t="shared" si="44"/>
        <v>Доставка не разнесена</v>
      </c>
      <c r="P149" s="61">
        <f t="shared" si="45"/>
        <v>0</v>
      </c>
      <c r="Q149" s="46" t="str">
        <f t="shared" si="46"/>
        <v>Нет данных</v>
      </c>
      <c r="R149" s="30"/>
      <c r="S149" s="71">
        <f t="shared" si="48"/>
        <v>0</v>
      </c>
      <c r="T149" s="72">
        <f t="shared" si="51"/>
        <v>0</v>
      </c>
      <c r="U149" s="36">
        <f t="shared" si="49"/>
        <v>0</v>
      </c>
      <c r="V149" s="73" t="str">
        <f t="shared" si="52"/>
        <v>Доставка не разнесена</v>
      </c>
      <c r="W149" s="73" t="str">
        <f t="shared" si="53"/>
        <v>Доставка не разнесена</v>
      </c>
      <c r="X149" s="73">
        <f t="shared" si="54"/>
        <v>0</v>
      </c>
      <c r="Y149" s="73" t="str">
        <f t="shared" si="50"/>
        <v>Доставка не разнесена</v>
      </c>
    </row>
    <row r="150" spans="2:25">
      <c r="B150" s="77"/>
      <c r="C150" s="79"/>
      <c r="D150" s="56"/>
      <c r="E150" s="37"/>
      <c r="F150" s="38"/>
      <c r="G150" s="38"/>
      <c r="H150" s="37"/>
      <c r="I150" s="37"/>
      <c r="J150" s="37"/>
      <c r="K150" s="57"/>
      <c r="L150" s="53"/>
      <c r="M150" s="26">
        <f t="array" ref="M150">MAX(IF(Таблица2[Столбец2]='Расчет прибыли'!D150,Таблица2[Столбец9]))</f>
        <v>0</v>
      </c>
      <c r="N150" s="63">
        <f t="shared" si="43"/>
        <v>0</v>
      </c>
      <c r="O150" s="64" t="str">
        <f t="shared" si="44"/>
        <v>Доставка не разнесена</v>
      </c>
      <c r="P150" s="61">
        <f t="shared" si="45"/>
        <v>0</v>
      </c>
      <c r="Q150" s="46" t="str">
        <f t="shared" si="46"/>
        <v>Нет данных</v>
      </c>
      <c r="R150" s="30"/>
      <c r="S150" s="71">
        <f t="shared" si="48"/>
        <v>0</v>
      </c>
      <c r="T150" s="72">
        <f t="shared" si="51"/>
        <v>0</v>
      </c>
      <c r="U150" s="36">
        <f t="shared" si="49"/>
        <v>0</v>
      </c>
      <c r="V150" s="73" t="str">
        <f t="shared" si="52"/>
        <v>Доставка не разнесена</v>
      </c>
      <c r="W150" s="73" t="str">
        <f t="shared" si="53"/>
        <v>Доставка не разнесена</v>
      </c>
      <c r="X150" s="73">
        <f t="shared" si="54"/>
        <v>0</v>
      </c>
      <c r="Y150" s="73" t="str">
        <f t="shared" si="50"/>
        <v>Доставка не разнесена</v>
      </c>
    </row>
    <row r="151" spans="2:25">
      <c r="B151" s="77"/>
      <c r="C151" s="79"/>
      <c r="D151" s="56"/>
      <c r="E151" s="37"/>
      <c r="F151" s="38"/>
      <c r="G151" s="38"/>
      <c r="H151" s="37"/>
      <c r="I151" s="37"/>
      <c r="J151" s="37"/>
      <c r="K151" s="57"/>
      <c r="L151" s="53"/>
      <c r="M151" s="26">
        <f t="array" ref="M151">MAX(IF(Таблица2[Столбец2]='Расчет прибыли'!D151,Таблица2[Столбец9]))</f>
        <v>0</v>
      </c>
      <c r="N151" s="63">
        <f t="shared" si="43"/>
        <v>0</v>
      </c>
      <c r="O151" s="64" t="str">
        <f t="shared" si="44"/>
        <v>Доставка не разнесена</v>
      </c>
      <c r="P151" s="61">
        <f t="shared" si="45"/>
        <v>0</v>
      </c>
      <c r="Q151" s="46" t="str">
        <f t="shared" si="46"/>
        <v>Нет данных</v>
      </c>
      <c r="R151" s="30"/>
      <c r="S151" s="71">
        <f t="shared" si="48"/>
        <v>0</v>
      </c>
      <c r="T151" s="72">
        <f t="shared" si="51"/>
        <v>0</v>
      </c>
      <c r="U151" s="36">
        <f t="shared" si="49"/>
        <v>0</v>
      </c>
      <c r="V151" s="73" t="str">
        <f t="shared" si="52"/>
        <v>Доставка не разнесена</v>
      </c>
      <c r="W151" s="73" t="str">
        <f t="shared" si="53"/>
        <v>Доставка не разнесена</v>
      </c>
      <c r="X151" s="73">
        <f t="shared" si="54"/>
        <v>0</v>
      </c>
      <c r="Y151" s="73" t="str">
        <f t="shared" si="50"/>
        <v>Доставка не разнесена</v>
      </c>
    </row>
    <row r="152" spans="2:25">
      <c r="B152" s="77"/>
      <c r="C152" s="79"/>
      <c r="D152" s="56"/>
      <c r="E152" s="37"/>
      <c r="F152" s="38"/>
      <c r="G152" s="38"/>
      <c r="H152" s="37"/>
      <c r="I152" s="37"/>
      <c r="J152" s="37"/>
      <c r="K152" s="57"/>
      <c r="L152" s="53"/>
      <c r="M152" s="26">
        <f t="array" ref="M152">MAX(IF(Таблица2[Столбец2]='Расчет прибыли'!D152,Таблица2[Столбец9]))</f>
        <v>0</v>
      </c>
      <c r="N152" s="63">
        <f t="shared" si="43"/>
        <v>0</v>
      </c>
      <c r="O152" s="64" t="str">
        <f t="shared" si="44"/>
        <v>Доставка не разнесена</v>
      </c>
      <c r="P152" s="61">
        <f t="shared" si="45"/>
        <v>0</v>
      </c>
      <c r="Q152" s="46" t="str">
        <f t="shared" si="46"/>
        <v>Нет данных</v>
      </c>
      <c r="R152" s="30"/>
      <c r="S152" s="71">
        <f t="shared" si="48"/>
        <v>0</v>
      </c>
      <c r="T152" s="72">
        <f t="shared" si="51"/>
        <v>0</v>
      </c>
      <c r="U152" s="36">
        <f t="shared" si="49"/>
        <v>0</v>
      </c>
      <c r="V152" s="73" t="str">
        <f t="shared" si="52"/>
        <v>Доставка не разнесена</v>
      </c>
      <c r="W152" s="73" t="str">
        <f t="shared" si="53"/>
        <v>Доставка не разнесена</v>
      </c>
      <c r="X152" s="73">
        <f t="shared" si="54"/>
        <v>0</v>
      </c>
      <c r="Y152" s="73" t="str">
        <f t="shared" si="50"/>
        <v>Доставка не разнесена</v>
      </c>
    </row>
    <row r="153" spans="2:25">
      <c r="B153" s="77"/>
      <c r="C153" s="79"/>
      <c r="D153" s="56"/>
      <c r="E153" s="37"/>
      <c r="F153" s="38"/>
      <c r="G153" s="38"/>
      <c r="H153" s="37"/>
      <c r="I153" s="37"/>
      <c r="J153" s="37"/>
      <c r="K153" s="57"/>
      <c r="L153" s="53"/>
      <c r="M153" s="26">
        <f t="array" ref="M153">MAX(IF(Таблица2[Столбец2]='Расчет прибыли'!D153,Таблица2[Столбец9]))</f>
        <v>0</v>
      </c>
      <c r="N153" s="63">
        <f t="shared" si="43"/>
        <v>0</v>
      </c>
      <c r="O153" s="64" t="str">
        <f t="shared" si="44"/>
        <v>Доставка не разнесена</v>
      </c>
      <c r="P153" s="61">
        <f t="shared" si="45"/>
        <v>0</v>
      </c>
      <c r="Q153" s="46" t="str">
        <f t="shared" si="46"/>
        <v>Нет данных</v>
      </c>
      <c r="R153" s="30"/>
      <c r="S153" s="71">
        <f t="shared" si="48"/>
        <v>0</v>
      </c>
      <c r="T153" s="72">
        <f t="shared" si="51"/>
        <v>0</v>
      </c>
      <c r="U153" s="36">
        <f t="shared" si="49"/>
        <v>0</v>
      </c>
      <c r="V153" s="73" t="str">
        <f t="shared" si="52"/>
        <v>Доставка не разнесена</v>
      </c>
      <c r="W153" s="73" t="str">
        <f t="shared" si="53"/>
        <v>Доставка не разнесена</v>
      </c>
      <c r="X153" s="73">
        <f t="shared" si="54"/>
        <v>0</v>
      </c>
      <c r="Y153" s="73" t="str">
        <f t="shared" si="50"/>
        <v>Доставка не разнесена</v>
      </c>
    </row>
    <row r="154" spans="2:25">
      <c r="B154" s="77"/>
      <c r="C154" s="79"/>
      <c r="D154" s="56"/>
      <c r="E154" s="37"/>
      <c r="F154" s="38"/>
      <c r="G154" s="38"/>
      <c r="H154" s="37"/>
      <c r="I154" s="37"/>
      <c r="J154" s="37"/>
      <c r="K154" s="57"/>
      <c r="L154" s="53"/>
      <c r="M154" s="26">
        <f t="array" ref="M154">MAX(IF(Таблица2[Столбец2]='Расчет прибыли'!D154,Таблица2[Столбец9]))</f>
        <v>0</v>
      </c>
      <c r="N154" s="63">
        <f t="shared" si="43"/>
        <v>0</v>
      </c>
      <c r="O154" s="64" t="str">
        <f t="shared" si="44"/>
        <v>Доставка не разнесена</v>
      </c>
      <c r="P154" s="61">
        <f t="shared" si="45"/>
        <v>0</v>
      </c>
      <c r="Q154" s="46" t="str">
        <f t="shared" si="46"/>
        <v>Нет данных</v>
      </c>
      <c r="R154" s="30"/>
      <c r="S154" s="71">
        <f t="shared" si="48"/>
        <v>0</v>
      </c>
      <c r="T154" s="72">
        <f t="shared" si="51"/>
        <v>0</v>
      </c>
      <c r="U154" s="36">
        <f t="shared" si="49"/>
        <v>0</v>
      </c>
      <c r="V154" s="73" t="str">
        <f t="shared" si="52"/>
        <v>Доставка не разнесена</v>
      </c>
      <c r="W154" s="73" t="str">
        <f t="shared" si="53"/>
        <v>Доставка не разнесена</v>
      </c>
      <c r="X154" s="73">
        <f t="shared" si="54"/>
        <v>0</v>
      </c>
      <c r="Y154" s="73" t="str">
        <f t="shared" si="50"/>
        <v>Доставка не разнесена</v>
      </c>
    </row>
    <row r="155" spans="2:25">
      <c r="B155" s="77"/>
      <c r="C155" s="79"/>
      <c r="D155" s="56"/>
      <c r="E155" s="37"/>
      <c r="F155" s="38"/>
      <c r="G155" s="38"/>
      <c r="H155" s="37"/>
      <c r="I155" s="37"/>
      <c r="J155" s="37"/>
      <c r="K155" s="57"/>
      <c r="L155" s="53"/>
      <c r="M155" s="26">
        <f t="array" ref="M155">MAX(IF(Таблица2[Столбец2]='Расчет прибыли'!D155,Таблица2[Столбец9]))</f>
        <v>0</v>
      </c>
      <c r="N155" s="63">
        <f t="shared" si="43"/>
        <v>0</v>
      </c>
      <c r="O155" s="64" t="str">
        <f t="shared" si="44"/>
        <v>Доставка не разнесена</v>
      </c>
      <c r="P155" s="61">
        <f t="shared" si="45"/>
        <v>0</v>
      </c>
      <c r="Q155" s="46" t="str">
        <f t="shared" si="46"/>
        <v>Нет данных</v>
      </c>
      <c r="R155" s="30"/>
      <c r="S155" s="71">
        <f t="shared" si="48"/>
        <v>0</v>
      </c>
      <c r="T155" s="72">
        <f t="shared" si="51"/>
        <v>0</v>
      </c>
      <c r="U155" s="36">
        <f t="shared" si="49"/>
        <v>0</v>
      </c>
      <c r="V155" s="73" t="str">
        <f t="shared" si="52"/>
        <v>Доставка не разнесена</v>
      </c>
      <c r="W155" s="73" t="str">
        <f t="shared" si="53"/>
        <v>Доставка не разнесена</v>
      </c>
      <c r="X155" s="73">
        <f t="shared" si="54"/>
        <v>0</v>
      </c>
      <c r="Y155" s="73" t="str">
        <f t="shared" si="50"/>
        <v>Доставка не разнесена</v>
      </c>
    </row>
    <row r="156" spans="2:25">
      <c r="B156" s="77"/>
      <c r="C156" s="78"/>
      <c r="D156" s="56"/>
      <c r="E156" s="37"/>
      <c r="F156" s="38"/>
      <c r="G156" s="38"/>
      <c r="H156" s="37"/>
      <c r="I156" s="37"/>
      <c r="J156" s="37"/>
      <c r="K156" s="57"/>
      <c r="L156" s="53"/>
      <c r="M156" s="26">
        <f t="array" ref="M156">MAX(IF(Таблица2[Столбец2]='Расчет прибыли'!D156,Таблица2[Столбец9]))</f>
        <v>0</v>
      </c>
      <c r="N156" s="63">
        <f t="shared" si="43"/>
        <v>0</v>
      </c>
      <c r="O156" s="64" t="str">
        <f t="shared" si="44"/>
        <v>Доставка не разнесена</v>
      </c>
      <c r="P156" s="61">
        <f t="shared" si="45"/>
        <v>0</v>
      </c>
      <c r="Q156" s="46" t="str">
        <f t="shared" si="46"/>
        <v>Нет данных</v>
      </c>
      <c r="R156" s="30"/>
      <c r="S156" s="71">
        <f t="shared" si="48"/>
        <v>0</v>
      </c>
      <c r="T156" s="72">
        <f t="shared" si="51"/>
        <v>0</v>
      </c>
      <c r="U156" s="36">
        <f t="shared" si="49"/>
        <v>0</v>
      </c>
      <c r="V156" s="73" t="str">
        <f t="shared" si="52"/>
        <v>Доставка не разнесена</v>
      </c>
      <c r="W156" s="73" t="str">
        <f t="shared" si="53"/>
        <v>Доставка не разнесена</v>
      </c>
      <c r="X156" s="73">
        <f t="shared" si="54"/>
        <v>0</v>
      </c>
      <c r="Y156" s="73" t="str">
        <f t="shared" si="50"/>
        <v>Доставка не разнесена</v>
      </c>
    </row>
    <row r="157" spans="2:25">
      <c r="B157" s="77"/>
      <c r="C157" s="79"/>
      <c r="D157" s="56"/>
      <c r="E157" s="37"/>
      <c r="F157" s="38"/>
      <c r="G157" s="38"/>
      <c r="H157" s="37"/>
      <c r="I157" s="37"/>
      <c r="J157" s="37"/>
      <c r="K157" s="57"/>
      <c r="L157" s="53"/>
      <c r="M157" s="26">
        <f t="array" ref="M157">MAX(IF(Таблица2[Столбец2]='Расчет прибыли'!D157,Таблица2[Столбец9]))</f>
        <v>0</v>
      </c>
      <c r="N157" s="63">
        <f t="shared" si="43"/>
        <v>0</v>
      </c>
      <c r="O157" s="64" t="str">
        <f t="shared" si="44"/>
        <v>Доставка не разнесена</v>
      </c>
      <c r="P157" s="61">
        <f t="shared" si="45"/>
        <v>0</v>
      </c>
      <c r="Q157" s="46" t="str">
        <f t="shared" si="46"/>
        <v>Нет данных</v>
      </c>
      <c r="R157" s="30"/>
      <c r="S157" s="71">
        <f t="shared" si="48"/>
        <v>0</v>
      </c>
      <c r="T157" s="72">
        <f t="shared" si="51"/>
        <v>0</v>
      </c>
      <c r="U157" s="36">
        <f t="shared" si="49"/>
        <v>0</v>
      </c>
      <c r="V157" s="73" t="str">
        <f t="shared" si="52"/>
        <v>Доставка не разнесена</v>
      </c>
      <c r="W157" s="73" t="str">
        <f t="shared" si="53"/>
        <v>Доставка не разнесена</v>
      </c>
      <c r="X157" s="73">
        <f t="shared" si="54"/>
        <v>0</v>
      </c>
      <c r="Y157" s="73" t="str">
        <f t="shared" si="50"/>
        <v>Доставка не разнесена</v>
      </c>
    </row>
    <row r="158" spans="2:25">
      <c r="B158" s="77"/>
      <c r="C158" s="79"/>
      <c r="D158" s="56"/>
      <c r="E158" s="37"/>
      <c r="F158" s="38"/>
      <c r="G158" s="38"/>
      <c r="H158" s="37"/>
      <c r="I158" s="37"/>
      <c r="J158" s="37"/>
      <c r="K158" s="57"/>
      <c r="L158" s="53"/>
      <c r="M158" s="26">
        <f t="array" ref="M158">MAX(IF(Таблица2[Столбец2]='Расчет прибыли'!D158,Таблица2[Столбец9]))</f>
        <v>0</v>
      </c>
      <c r="N158" s="63">
        <f t="shared" si="43"/>
        <v>0</v>
      </c>
      <c r="O158" s="64" t="str">
        <f t="shared" si="44"/>
        <v>Доставка не разнесена</v>
      </c>
      <c r="P158" s="61">
        <f t="shared" si="45"/>
        <v>0</v>
      </c>
      <c r="Q158" s="46" t="str">
        <f t="shared" si="46"/>
        <v>Нет данных</v>
      </c>
      <c r="R158" s="30"/>
      <c r="S158" s="71">
        <f t="shared" si="48"/>
        <v>0</v>
      </c>
      <c r="T158" s="72">
        <f t="shared" si="51"/>
        <v>0</v>
      </c>
      <c r="U158" s="36">
        <f t="shared" si="49"/>
        <v>0</v>
      </c>
      <c r="V158" s="73" t="str">
        <f t="shared" si="52"/>
        <v>Доставка не разнесена</v>
      </c>
      <c r="W158" s="73" t="str">
        <f t="shared" si="53"/>
        <v>Доставка не разнесена</v>
      </c>
      <c r="X158" s="73">
        <f t="shared" si="54"/>
        <v>0</v>
      </c>
      <c r="Y158" s="73" t="str">
        <f t="shared" si="50"/>
        <v>Доставка не разнесена</v>
      </c>
    </row>
    <row r="159" spans="2:25">
      <c r="B159" s="77"/>
      <c r="C159" s="78"/>
      <c r="D159" s="56"/>
      <c r="E159" s="37"/>
      <c r="F159" s="38"/>
      <c r="G159" s="38"/>
      <c r="H159" s="37"/>
      <c r="I159" s="37"/>
      <c r="J159" s="37"/>
      <c r="K159" s="57"/>
      <c r="L159" s="53"/>
      <c r="M159" s="26">
        <f t="array" ref="M159">MAX(IF(Таблица2[Столбец2]='Расчет прибыли'!D159,Таблица2[Столбец9]))</f>
        <v>0</v>
      </c>
      <c r="N159" s="63">
        <f t="shared" si="43"/>
        <v>0</v>
      </c>
      <c r="O159" s="64" t="str">
        <f t="shared" si="44"/>
        <v>Доставка не разнесена</v>
      </c>
      <c r="P159" s="61">
        <f t="shared" si="45"/>
        <v>0</v>
      </c>
      <c r="Q159" s="46" t="str">
        <f t="shared" si="46"/>
        <v>Нет данных</v>
      </c>
      <c r="R159" s="30"/>
      <c r="S159" s="71">
        <f t="shared" si="48"/>
        <v>0</v>
      </c>
      <c r="T159" s="72">
        <f t="shared" si="51"/>
        <v>0</v>
      </c>
      <c r="U159" s="36">
        <f t="shared" si="49"/>
        <v>0</v>
      </c>
      <c r="V159" s="73" t="str">
        <f t="shared" si="52"/>
        <v>Доставка не разнесена</v>
      </c>
      <c r="W159" s="73" t="str">
        <f t="shared" si="53"/>
        <v>Доставка не разнесена</v>
      </c>
      <c r="X159" s="73">
        <f t="shared" si="54"/>
        <v>0</v>
      </c>
      <c r="Y159" s="73" t="str">
        <f t="shared" si="50"/>
        <v>Доставка не разнесена</v>
      </c>
    </row>
    <row r="160" spans="2:25">
      <c r="B160" s="77"/>
      <c r="C160" s="79"/>
      <c r="D160" s="56"/>
      <c r="E160" s="37"/>
      <c r="F160" s="38"/>
      <c r="G160" s="38"/>
      <c r="H160" s="37"/>
      <c r="I160" s="37"/>
      <c r="J160" s="37"/>
      <c r="K160" s="57"/>
      <c r="L160" s="53"/>
      <c r="M160" s="26">
        <f t="array" ref="M160">MAX(IF(Таблица2[Столбец2]='Расчет прибыли'!D160,Таблица2[Столбец9]))</f>
        <v>0</v>
      </c>
      <c r="N160" s="63">
        <f t="shared" si="43"/>
        <v>0</v>
      </c>
      <c r="O160" s="64" t="str">
        <f t="shared" si="44"/>
        <v>Доставка не разнесена</v>
      </c>
      <c r="P160" s="61">
        <f t="shared" si="45"/>
        <v>0</v>
      </c>
      <c r="Q160" s="46" t="str">
        <f t="shared" si="46"/>
        <v>Нет данных</v>
      </c>
      <c r="R160" s="30"/>
      <c r="S160" s="71">
        <f t="shared" si="48"/>
        <v>0</v>
      </c>
      <c r="T160" s="72">
        <f t="shared" si="51"/>
        <v>0</v>
      </c>
      <c r="U160" s="36">
        <f t="shared" si="49"/>
        <v>0</v>
      </c>
      <c r="V160" s="73" t="str">
        <f t="shared" si="52"/>
        <v>Доставка не разнесена</v>
      </c>
      <c r="W160" s="73" t="str">
        <f t="shared" si="53"/>
        <v>Доставка не разнесена</v>
      </c>
      <c r="X160" s="73">
        <f t="shared" si="54"/>
        <v>0</v>
      </c>
      <c r="Y160" s="73" t="str">
        <f t="shared" si="50"/>
        <v>Доставка не разнесена</v>
      </c>
    </row>
    <row r="161" spans="2:25">
      <c r="B161" s="77"/>
      <c r="C161" s="79"/>
      <c r="D161" s="56"/>
      <c r="E161" s="37"/>
      <c r="F161" s="38"/>
      <c r="G161" s="38"/>
      <c r="H161" s="37"/>
      <c r="I161" s="37"/>
      <c r="J161" s="37"/>
      <c r="K161" s="57"/>
      <c r="L161" s="53"/>
      <c r="M161" s="26">
        <f t="array" ref="M161">MAX(IF(Таблица2[Столбец2]='Расчет прибыли'!D161,Таблица2[Столбец9]))</f>
        <v>0</v>
      </c>
      <c r="N161" s="63">
        <f t="shared" si="43"/>
        <v>0</v>
      </c>
      <c r="O161" s="64" t="str">
        <f t="shared" si="44"/>
        <v>Доставка не разнесена</v>
      </c>
      <c r="P161" s="61">
        <f t="shared" si="45"/>
        <v>0</v>
      </c>
      <c r="Q161" s="46" t="str">
        <f t="shared" si="46"/>
        <v>Нет данных</v>
      </c>
      <c r="R161" s="30"/>
      <c r="S161" s="71">
        <f t="shared" si="48"/>
        <v>0</v>
      </c>
      <c r="T161" s="72">
        <f t="shared" si="51"/>
        <v>0</v>
      </c>
      <c r="U161" s="36">
        <f t="shared" si="49"/>
        <v>0</v>
      </c>
      <c r="V161" s="73" t="str">
        <f t="shared" si="52"/>
        <v>Доставка не разнесена</v>
      </c>
      <c r="W161" s="73" t="str">
        <f t="shared" si="53"/>
        <v>Доставка не разнесена</v>
      </c>
      <c r="X161" s="73">
        <f t="shared" si="54"/>
        <v>0</v>
      </c>
      <c r="Y161" s="73" t="str">
        <f t="shared" si="50"/>
        <v>Доставка не разнесена</v>
      </c>
    </row>
    <row r="162" spans="2:25">
      <c r="B162" s="77"/>
      <c r="C162" s="79"/>
      <c r="D162" s="56"/>
      <c r="E162" s="37"/>
      <c r="F162" s="38"/>
      <c r="G162" s="38"/>
      <c r="H162" s="37"/>
      <c r="I162" s="37"/>
      <c r="J162" s="37"/>
      <c r="K162" s="57"/>
      <c r="L162" s="53"/>
      <c r="M162" s="26">
        <f t="array" ref="M162">MAX(IF(Таблица2[Столбец2]='Расчет прибыли'!D162,Таблица2[Столбец9]))</f>
        <v>0</v>
      </c>
      <c r="N162" s="63">
        <f t="shared" si="43"/>
        <v>0</v>
      </c>
      <c r="O162" s="64" t="str">
        <f t="shared" si="44"/>
        <v>Доставка не разнесена</v>
      </c>
      <c r="P162" s="61">
        <f t="shared" si="45"/>
        <v>0</v>
      </c>
      <c r="Q162" s="46" t="str">
        <f t="shared" si="46"/>
        <v>Нет данных</v>
      </c>
      <c r="R162" s="30"/>
      <c r="S162" s="71">
        <f t="shared" si="48"/>
        <v>0</v>
      </c>
      <c r="T162" s="72">
        <f t="shared" si="51"/>
        <v>0</v>
      </c>
      <c r="U162" s="36">
        <f t="shared" si="49"/>
        <v>0</v>
      </c>
      <c r="V162" s="73" t="str">
        <f t="shared" si="52"/>
        <v>Доставка не разнесена</v>
      </c>
      <c r="W162" s="73" t="str">
        <f t="shared" si="53"/>
        <v>Доставка не разнесена</v>
      </c>
      <c r="X162" s="73">
        <f t="shared" si="54"/>
        <v>0</v>
      </c>
      <c r="Y162" s="73" t="str">
        <f t="shared" si="50"/>
        <v>Доставка не разнесена</v>
      </c>
    </row>
    <row r="163" spans="2:25">
      <c r="B163" s="77"/>
      <c r="C163" s="79"/>
      <c r="D163" s="56"/>
      <c r="E163" s="37"/>
      <c r="F163" s="38"/>
      <c r="G163" s="38"/>
      <c r="H163" s="37"/>
      <c r="I163" s="37"/>
      <c r="J163" s="37"/>
      <c r="K163" s="57"/>
      <c r="L163" s="53"/>
      <c r="M163" s="26">
        <f t="array" ref="M163">MAX(IF(Таблица2[Столбец2]='Расчет прибыли'!D163,Таблица2[Столбец9]))</f>
        <v>0</v>
      </c>
      <c r="N163" s="63">
        <f t="shared" si="43"/>
        <v>0</v>
      </c>
      <c r="O163" s="64" t="str">
        <f t="shared" si="44"/>
        <v>Доставка не разнесена</v>
      </c>
      <c r="P163" s="61">
        <f t="shared" si="45"/>
        <v>0</v>
      </c>
      <c r="Q163" s="46" t="str">
        <f t="shared" si="46"/>
        <v>Нет данных</v>
      </c>
      <c r="R163" s="30"/>
      <c r="S163" s="71">
        <f t="shared" si="48"/>
        <v>0</v>
      </c>
      <c r="T163" s="72">
        <f t="shared" si="51"/>
        <v>0</v>
      </c>
      <c r="U163" s="36">
        <f t="shared" si="49"/>
        <v>0</v>
      </c>
      <c r="V163" s="73" t="str">
        <f t="shared" si="52"/>
        <v>Доставка не разнесена</v>
      </c>
      <c r="W163" s="73" t="str">
        <f t="shared" si="53"/>
        <v>Доставка не разнесена</v>
      </c>
      <c r="X163" s="73">
        <f t="shared" si="54"/>
        <v>0</v>
      </c>
      <c r="Y163" s="73" t="str">
        <f t="shared" si="50"/>
        <v>Доставка не разнесена</v>
      </c>
    </row>
    <row r="164" spans="2:25">
      <c r="B164" s="77"/>
      <c r="C164" s="79"/>
      <c r="D164" s="56"/>
      <c r="E164" s="37"/>
      <c r="F164" s="38"/>
      <c r="G164" s="38"/>
      <c r="H164" s="37"/>
      <c r="I164" s="37"/>
      <c r="J164" s="37"/>
      <c r="K164" s="57"/>
      <c r="L164" s="53"/>
      <c r="M164" s="26">
        <f t="array" ref="M164">MAX(IF(Таблица2[Столбец2]='Расчет прибыли'!D164,Таблица2[Столбец9]))</f>
        <v>0</v>
      </c>
      <c r="N164" s="63">
        <f t="shared" si="43"/>
        <v>0</v>
      </c>
      <c r="O164" s="64" t="str">
        <f t="shared" si="44"/>
        <v>Доставка не разнесена</v>
      </c>
      <c r="P164" s="61">
        <f t="shared" si="45"/>
        <v>0</v>
      </c>
      <c r="Q164" s="46" t="str">
        <f t="shared" si="46"/>
        <v>Нет данных</v>
      </c>
      <c r="R164" s="30"/>
      <c r="S164" s="71">
        <f t="shared" si="48"/>
        <v>0</v>
      </c>
      <c r="T164" s="72">
        <f t="shared" si="51"/>
        <v>0</v>
      </c>
      <c r="U164" s="36">
        <f t="shared" si="49"/>
        <v>0</v>
      </c>
      <c r="V164" s="73" t="str">
        <f t="shared" si="52"/>
        <v>Доставка не разнесена</v>
      </c>
      <c r="W164" s="73" t="str">
        <f t="shared" si="53"/>
        <v>Доставка не разнесена</v>
      </c>
      <c r="X164" s="73">
        <f t="shared" si="54"/>
        <v>0</v>
      </c>
      <c r="Y164" s="73" t="str">
        <f t="shared" si="50"/>
        <v>Доставка не разнесена</v>
      </c>
    </row>
    <row r="165" spans="2:25">
      <c r="B165" s="77"/>
      <c r="C165" s="79"/>
      <c r="D165" s="56"/>
      <c r="E165" s="37"/>
      <c r="F165" s="38"/>
      <c r="G165" s="38"/>
      <c r="H165" s="37"/>
      <c r="I165" s="37"/>
      <c r="J165" s="37"/>
      <c r="K165" s="57"/>
      <c r="L165" s="53"/>
      <c r="M165" s="26">
        <f t="array" ref="M165">MAX(IF(Таблица2[Столбец2]='Расчет прибыли'!D165,Таблица2[Столбец9]))</f>
        <v>0</v>
      </c>
      <c r="N165" s="63">
        <f t="shared" si="43"/>
        <v>0</v>
      </c>
      <c r="O165" s="64" t="str">
        <f t="shared" si="44"/>
        <v>Доставка не разнесена</v>
      </c>
      <c r="P165" s="61">
        <f t="shared" si="45"/>
        <v>0</v>
      </c>
      <c r="Q165" s="46" t="str">
        <f t="shared" si="46"/>
        <v>Нет данных</v>
      </c>
      <c r="R165" s="30"/>
      <c r="S165" s="71">
        <f t="shared" si="48"/>
        <v>0</v>
      </c>
      <c r="T165" s="72">
        <f t="shared" si="51"/>
        <v>0</v>
      </c>
      <c r="U165" s="36">
        <f t="shared" si="49"/>
        <v>0</v>
      </c>
      <c r="V165" s="73" t="str">
        <f t="shared" si="52"/>
        <v>Доставка не разнесена</v>
      </c>
      <c r="W165" s="73" t="str">
        <f t="shared" si="53"/>
        <v>Доставка не разнесена</v>
      </c>
      <c r="X165" s="73">
        <f t="shared" si="54"/>
        <v>0</v>
      </c>
      <c r="Y165" s="73" t="str">
        <f t="shared" si="50"/>
        <v>Доставка не разнесена</v>
      </c>
    </row>
    <row r="166" spans="2:25">
      <c r="B166" s="77"/>
      <c r="C166" s="79"/>
      <c r="D166" s="56"/>
      <c r="E166" s="37"/>
      <c r="F166" s="38"/>
      <c r="G166" s="38"/>
      <c r="H166" s="37"/>
      <c r="I166" s="37"/>
      <c r="J166" s="37"/>
      <c r="K166" s="57"/>
      <c r="L166" s="53"/>
      <c r="M166" s="26">
        <f t="array" ref="M166">MAX(IF(Таблица2[Столбец2]='Расчет прибыли'!D166,Таблица2[Столбец9]))</f>
        <v>0</v>
      </c>
      <c r="N166" s="63">
        <f t="shared" si="43"/>
        <v>0</v>
      </c>
      <c r="O166" s="64" t="str">
        <f t="shared" si="44"/>
        <v>Доставка не разнесена</v>
      </c>
      <c r="P166" s="61">
        <f t="shared" si="45"/>
        <v>0</v>
      </c>
      <c r="Q166" s="46" t="str">
        <f t="shared" si="46"/>
        <v>Нет данных</v>
      </c>
      <c r="R166" s="30"/>
      <c r="S166" s="71">
        <f t="shared" si="48"/>
        <v>0</v>
      </c>
      <c r="T166" s="72">
        <f t="shared" si="51"/>
        <v>0</v>
      </c>
      <c r="U166" s="36">
        <f t="shared" si="49"/>
        <v>0</v>
      </c>
      <c r="V166" s="73" t="str">
        <f t="shared" si="52"/>
        <v>Доставка не разнесена</v>
      </c>
      <c r="W166" s="73" t="str">
        <f t="shared" si="53"/>
        <v>Доставка не разнесена</v>
      </c>
      <c r="X166" s="73">
        <f t="shared" si="54"/>
        <v>0</v>
      </c>
      <c r="Y166" s="73" t="str">
        <f t="shared" si="50"/>
        <v>Доставка не разнесена</v>
      </c>
    </row>
    <row r="167" spans="2:25">
      <c r="B167" s="77"/>
      <c r="C167" s="79"/>
      <c r="D167" s="56"/>
      <c r="E167" s="37"/>
      <c r="F167" s="38"/>
      <c r="G167" s="38"/>
      <c r="H167" s="37"/>
      <c r="I167" s="37"/>
      <c r="J167" s="37"/>
      <c r="K167" s="57"/>
      <c r="L167" s="53"/>
      <c r="M167" s="26">
        <f t="array" ref="M167">MAX(IF(Таблица2[Столбец2]='Расчет прибыли'!D167,Таблица2[Столбец9]))</f>
        <v>0</v>
      </c>
      <c r="N167" s="63">
        <f t="shared" si="43"/>
        <v>0</v>
      </c>
      <c r="O167" s="64" t="str">
        <f t="shared" si="44"/>
        <v>Доставка не разнесена</v>
      </c>
      <c r="P167" s="61">
        <f t="shared" si="45"/>
        <v>0</v>
      </c>
      <c r="Q167" s="46" t="str">
        <f t="shared" si="46"/>
        <v>Нет данных</v>
      </c>
      <c r="R167" s="30"/>
      <c r="S167" s="71">
        <f t="shared" si="48"/>
        <v>0</v>
      </c>
      <c r="T167" s="72">
        <f t="shared" si="51"/>
        <v>0</v>
      </c>
      <c r="U167" s="36">
        <f t="shared" si="49"/>
        <v>0</v>
      </c>
      <c r="V167" s="73" t="str">
        <f t="shared" si="52"/>
        <v>Доставка не разнесена</v>
      </c>
      <c r="W167" s="73" t="str">
        <f t="shared" si="53"/>
        <v>Доставка не разнесена</v>
      </c>
      <c r="X167" s="73">
        <f t="shared" si="54"/>
        <v>0</v>
      </c>
      <c r="Y167" s="73" t="str">
        <f t="shared" si="50"/>
        <v>Доставка не разнесена</v>
      </c>
    </row>
    <row r="168" spans="2:25">
      <c r="B168" s="77"/>
      <c r="C168" s="79"/>
      <c r="D168" s="56"/>
      <c r="E168" s="37"/>
      <c r="F168" s="38"/>
      <c r="G168" s="38"/>
      <c r="H168" s="37"/>
      <c r="I168" s="37"/>
      <c r="J168" s="37"/>
      <c r="K168" s="57"/>
      <c r="L168" s="53"/>
      <c r="M168" s="26">
        <f t="array" ref="M168">MAX(IF(Таблица2[Столбец2]='Расчет прибыли'!D168,Таблица2[Столбец9]))</f>
        <v>0</v>
      </c>
      <c r="N168" s="63">
        <f t="shared" si="43"/>
        <v>0</v>
      </c>
      <c r="O168" s="64" t="str">
        <f t="shared" si="44"/>
        <v>Доставка не разнесена</v>
      </c>
      <c r="P168" s="61">
        <f t="shared" si="45"/>
        <v>0</v>
      </c>
      <c r="Q168" s="46" t="str">
        <f t="shared" si="46"/>
        <v>Нет данных</v>
      </c>
      <c r="R168" s="30"/>
      <c r="S168" s="71">
        <f t="shared" si="48"/>
        <v>0</v>
      </c>
      <c r="T168" s="72">
        <f t="shared" si="51"/>
        <v>0</v>
      </c>
      <c r="U168" s="36">
        <f t="shared" si="49"/>
        <v>0</v>
      </c>
      <c r="V168" s="73" t="str">
        <f t="shared" si="52"/>
        <v>Доставка не разнесена</v>
      </c>
      <c r="W168" s="73" t="str">
        <f t="shared" si="53"/>
        <v>Доставка не разнесена</v>
      </c>
      <c r="X168" s="73">
        <f t="shared" si="54"/>
        <v>0</v>
      </c>
      <c r="Y168" s="73" t="str">
        <f t="shared" si="50"/>
        <v>Доставка не разнесена</v>
      </c>
    </row>
    <row r="169" spans="2:25">
      <c r="B169" s="77"/>
      <c r="C169" s="79"/>
      <c r="D169" s="56"/>
      <c r="E169" s="37"/>
      <c r="F169" s="38"/>
      <c r="G169" s="38"/>
      <c r="H169" s="37"/>
      <c r="I169" s="37"/>
      <c r="J169" s="37"/>
      <c r="K169" s="57"/>
      <c r="L169" s="53"/>
      <c r="M169" s="26">
        <f t="array" ref="M169">MAX(IF(Таблица2[Столбец2]='Расчет прибыли'!D169,Таблица2[Столбец9]))</f>
        <v>0</v>
      </c>
      <c r="N169" s="63">
        <f t="shared" ref="N169:N219" si="55">IF(M169&gt;$L$2,IF((U169-(U169*$L$3*(M169-$L$2)))&lt;0,0,U169-(U169*$L$3*(M169-$L$2))),U169)</f>
        <v>0</v>
      </c>
      <c r="O169" s="64" t="str">
        <f t="shared" ref="O169:O219" si="56">IF(AND(F169&gt;0,G169&gt;0,G169-X169&gt;=0),0,Y169)</f>
        <v>Доставка не разнесена</v>
      </c>
      <c r="P169" s="61">
        <f t="shared" ref="P169:P219" si="57">N169*$Q$3</f>
        <v>0</v>
      </c>
      <c r="Q169" s="46" t="str">
        <f t="shared" ref="Q169:Q219" si="58">IF(ISNUMBER(O169),IF(O169&lt;0,"УБЫТОК = "&amp;ROUND(O169,2),O169*$Q$2),"Нет данных")</f>
        <v>Нет данных</v>
      </c>
      <c r="R169" s="30"/>
      <c r="S169" s="71">
        <f t="shared" si="48"/>
        <v>0</v>
      </c>
      <c r="T169" s="72">
        <f t="shared" si="51"/>
        <v>0</v>
      </c>
      <c r="U169" s="36">
        <f t="shared" si="49"/>
        <v>0</v>
      </c>
      <c r="V169" s="73" t="str">
        <f t="shared" si="52"/>
        <v>Доставка не разнесена</v>
      </c>
      <c r="W169" s="73" t="str">
        <f t="shared" si="53"/>
        <v>Доставка не разнесена</v>
      </c>
      <c r="X169" s="73">
        <f t="shared" si="54"/>
        <v>0</v>
      </c>
      <c r="Y169" s="73" t="str">
        <f t="shared" si="50"/>
        <v>Доставка не разнесена</v>
      </c>
    </row>
    <row r="170" spans="2:25">
      <c r="B170" s="77"/>
      <c r="C170" s="79"/>
      <c r="D170" s="56"/>
      <c r="E170" s="37"/>
      <c r="F170" s="38"/>
      <c r="G170" s="38"/>
      <c r="H170" s="37"/>
      <c r="I170" s="37"/>
      <c r="J170" s="37"/>
      <c r="K170" s="57"/>
      <c r="L170" s="53"/>
      <c r="M170" s="26">
        <f t="array" ref="M170">MAX(IF(Таблица2[Столбец2]='Расчет прибыли'!D170,Таблица2[Столбец9]))</f>
        <v>0</v>
      </c>
      <c r="N170" s="63">
        <f t="shared" si="55"/>
        <v>0</v>
      </c>
      <c r="O170" s="64" t="str">
        <f t="shared" si="56"/>
        <v>Доставка не разнесена</v>
      </c>
      <c r="P170" s="61">
        <f t="shared" si="57"/>
        <v>0</v>
      </c>
      <c r="Q170" s="46" t="str">
        <f t="shared" si="58"/>
        <v>Нет данных</v>
      </c>
      <c r="R170" s="30"/>
      <c r="S170" s="71">
        <f t="shared" ref="S170:S220" si="59">B170</f>
        <v>0</v>
      </c>
      <c r="T170" s="72">
        <f t="shared" si="51"/>
        <v>0</v>
      </c>
      <c r="U170" s="36">
        <f t="shared" ref="U170:U220" si="60">IF(F170&gt;0,F170*E170,E170)</f>
        <v>0</v>
      </c>
      <c r="V170" s="73" t="str">
        <f t="shared" si="52"/>
        <v>Доставка не разнесена</v>
      </c>
      <c r="W170" s="73" t="str">
        <f t="shared" si="53"/>
        <v>Доставка не разнесена</v>
      </c>
      <c r="X170" s="73">
        <f t="shared" si="54"/>
        <v>0</v>
      </c>
      <c r="Y170" s="73" t="str">
        <f t="shared" ref="Y170:Y220" si="61">IF(ISNUMBER(W170),(IF(AND(G170&gt;0,G170-X170&lt;0),G170-X170,W170)),W170)</f>
        <v>Доставка не разнесена</v>
      </c>
    </row>
    <row r="171" spans="2:25">
      <c r="B171" s="77"/>
      <c r="C171" s="79"/>
      <c r="D171" s="56"/>
      <c r="E171" s="37"/>
      <c r="F171" s="38"/>
      <c r="G171" s="38"/>
      <c r="H171" s="37"/>
      <c r="I171" s="37"/>
      <c r="J171" s="37"/>
      <c r="K171" s="57"/>
      <c r="L171" s="53"/>
      <c r="M171" s="26">
        <f t="array" ref="M171">MAX(IF(Таблица2[Столбец2]='Расчет прибыли'!D171,Таблица2[Столбец9]))</f>
        <v>0</v>
      </c>
      <c r="N171" s="63">
        <f t="shared" si="55"/>
        <v>0</v>
      </c>
      <c r="O171" s="64" t="str">
        <f t="shared" si="56"/>
        <v>Доставка не разнесена</v>
      </c>
      <c r="P171" s="61">
        <f t="shared" si="57"/>
        <v>0</v>
      </c>
      <c r="Q171" s="46" t="str">
        <f t="shared" si="58"/>
        <v>Нет данных</v>
      </c>
      <c r="R171" s="30"/>
      <c r="S171" s="71">
        <f t="shared" si="59"/>
        <v>0</v>
      </c>
      <c r="T171" s="72">
        <f t="shared" si="51"/>
        <v>0</v>
      </c>
      <c r="U171" s="36">
        <f t="shared" si="60"/>
        <v>0</v>
      </c>
      <c r="V171" s="73" t="str">
        <f t="shared" si="52"/>
        <v>Доставка не разнесена</v>
      </c>
      <c r="W171" s="73" t="str">
        <f t="shared" si="53"/>
        <v>Доставка не разнесена</v>
      </c>
      <c r="X171" s="73">
        <f t="shared" si="54"/>
        <v>0</v>
      </c>
      <c r="Y171" s="73" t="str">
        <f t="shared" si="61"/>
        <v>Доставка не разнесена</v>
      </c>
    </row>
    <row r="172" spans="2:25">
      <c r="B172" s="77"/>
      <c r="C172" s="79"/>
      <c r="D172" s="56"/>
      <c r="E172" s="37"/>
      <c r="F172" s="38"/>
      <c r="G172" s="38"/>
      <c r="H172" s="37"/>
      <c r="I172" s="37"/>
      <c r="J172" s="37"/>
      <c r="K172" s="57"/>
      <c r="L172" s="53"/>
      <c r="M172" s="26">
        <f t="array" ref="M172">MAX(IF(Таблица2[Столбец2]='Расчет прибыли'!D172,Таблица2[Столбец9]))</f>
        <v>0</v>
      </c>
      <c r="N172" s="63">
        <f t="shared" si="55"/>
        <v>0</v>
      </c>
      <c r="O172" s="64" t="str">
        <f t="shared" si="56"/>
        <v>Доставка не разнесена</v>
      </c>
      <c r="P172" s="61">
        <f t="shared" si="57"/>
        <v>0</v>
      </c>
      <c r="Q172" s="46" t="str">
        <f t="shared" si="58"/>
        <v>Нет данных</v>
      </c>
      <c r="R172" s="30"/>
      <c r="S172" s="71">
        <f t="shared" si="59"/>
        <v>0</v>
      </c>
      <c r="T172" s="72">
        <f t="shared" si="51"/>
        <v>0</v>
      </c>
      <c r="U172" s="36">
        <f t="shared" si="60"/>
        <v>0</v>
      </c>
      <c r="V172" s="73" t="str">
        <f t="shared" si="52"/>
        <v>Доставка не разнесена</v>
      </c>
      <c r="W172" s="73" t="str">
        <f t="shared" si="53"/>
        <v>Доставка не разнесена</v>
      </c>
      <c r="X172" s="73">
        <f t="shared" si="54"/>
        <v>0</v>
      </c>
      <c r="Y172" s="73" t="str">
        <f t="shared" si="61"/>
        <v>Доставка не разнесена</v>
      </c>
    </row>
    <row r="173" spans="2:25">
      <c r="B173" s="77"/>
      <c r="C173" s="79"/>
      <c r="D173" s="56"/>
      <c r="E173" s="37"/>
      <c r="F173" s="38"/>
      <c r="G173" s="38"/>
      <c r="H173" s="37"/>
      <c r="I173" s="37"/>
      <c r="J173" s="37"/>
      <c r="K173" s="57"/>
      <c r="L173" s="53"/>
      <c r="M173" s="26">
        <f t="array" ref="M173">MAX(IF(Таблица2[Столбец2]='Расчет прибыли'!D173,Таблица2[Столбец9]))</f>
        <v>0</v>
      </c>
      <c r="N173" s="63">
        <f t="shared" si="55"/>
        <v>0</v>
      </c>
      <c r="O173" s="64" t="str">
        <f t="shared" si="56"/>
        <v>Доставка не разнесена</v>
      </c>
      <c r="P173" s="61">
        <f t="shared" si="57"/>
        <v>0</v>
      </c>
      <c r="Q173" s="46" t="str">
        <f t="shared" si="58"/>
        <v>Нет данных</v>
      </c>
      <c r="R173" s="30"/>
      <c r="S173" s="71">
        <f t="shared" si="59"/>
        <v>0</v>
      </c>
      <c r="T173" s="72">
        <f t="shared" si="51"/>
        <v>0</v>
      </c>
      <c r="U173" s="36">
        <f t="shared" si="60"/>
        <v>0</v>
      </c>
      <c r="V173" s="73" t="str">
        <f t="shared" si="52"/>
        <v>Доставка не разнесена</v>
      </c>
      <c r="W173" s="73" t="str">
        <f t="shared" si="53"/>
        <v>Доставка не разнесена</v>
      </c>
      <c r="X173" s="73">
        <f t="shared" si="54"/>
        <v>0</v>
      </c>
      <c r="Y173" s="73" t="str">
        <f t="shared" si="61"/>
        <v>Доставка не разнесена</v>
      </c>
    </row>
    <row r="174" spans="2:25">
      <c r="B174" s="77"/>
      <c r="C174" s="79"/>
      <c r="D174" s="56"/>
      <c r="E174" s="37"/>
      <c r="F174" s="38"/>
      <c r="G174" s="38"/>
      <c r="H174" s="37"/>
      <c r="I174" s="37"/>
      <c r="J174" s="37"/>
      <c r="K174" s="57"/>
      <c r="L174" s="53"/>
      <c r="M174" s="26">
        <f t="array" ref="M174">MAX(IF(Таблица2[Столбец2]='Расчет прибыли'!D174,Таблица2[Столбец9]))</f>
        <v>0</v>
      </c>
      <c r="N174" s="63">
        <f t="shared" si="55"/>
        <v>0</v>
      </c>
      <c r="O174" s="64" t="str">
        <f t="shared" si="56"/>
        <v>Доставка не разнесена</v>
      </c>
      <c r="P174" s="61">
        <f t="shared" si="57"/>
        <v>0</v>
      </c>
      <c r="Q174" s="46" t="str">
        <f t="shared" si="58"/>
        <v>Нет данных</v>
      </c>
      <c r="R174" s="30"/>
      <c r="S174" s="71">
        <f t="shared" si="59"/>
        <v>0</v>
      </c>
      <c r="T174" s="72">
        <f t="shared" si="51"/>
        <v>0</v>
      </c>
      <c r="U174" s="36">
        <f t="shared" si="60"/>
        <v>0</v>
      </c>
      <c r="V174" s="73" t="str">
        <f t="shared" si="52"/>
        <v>Доставка не разнесена</v>
      </c>
      <c r="W174" s="73" t="str">
        <f t="shared" si="53"/>
        <v>Доставка не разнесена</v>
      </c>
      <c r="X174" s="73">
        <f t="shared" si="54"/>
        <v>0</v>
      </c>
      <c r="Y174" s="73" t="str">
        <f t="shared" si="61"/>
        <v>Доставка не разнесена</v>
      </c>
    </row>
    <row r="175" spans="2:25">
      <c r="B175" s="77"/>
      <c r="C175" s="79"/>
      <c r="D175" s="56"/>
      <c r="E175" s="37"/>
      <c r="F175" s="38"/>
      <c r="G175" s="38"/>
      <c r="H175" s="37"/>
      <c r="I175" s="37"/>
      <c r="J175" s="37"/>
      <c r="K175" s="57"/>
      <c r="L175" s="53"/>
      <c r="M175" s="26">
        <f t="array" ref="M175">MAX(IF(Таблица2[Столбец2]='Расчет прибыли'!D175,Таблица2[Столбец9]))</f>
        <v>0</v>
      </c>
      <c r="N175" s="63">
        <f t="shared" si="55"/>
        <v>0</v>
      </c>
      <c r="O175" s="64" t="str">
        <f t="shared" si="56"/>
        <v>Доставка не разнесена</v>
      </c>
      <c r="P175" s="61">
        <f t="shared" si="57"/>
        <v>0</v>
      </c>
      <c r="Q175" s="46" t="str">
        <f t="shared" si="58"/>
        <v>Нет данных</v>
      </c>
      <c r="R175" s="30"/>
      <c r="S175" s="71">
        <f t="shared" si="59"/>
        <v>0</v>
      </c>
      <c r="T175" s="72">
        <f t="shared" si="51"/>
        <v>0</v>
      </c>
      <c r="U175" s="36">
        <f t="shared" si="60"/>
        <v>0</v>
      </c>
      <c r="V175" s="73" t="str">
        <f t="shared" si="52"/>
        <v>Доставка не разнесена</v>
      </c>
      <c r="W175" s="73" t="str">
        <f t="shared" si="53"/>
        <v>Доставка не разнесена</v>
      </c>
      <c r="X175" s="73">
        <f t="shared" si="54"/>
        <v>0</v>
      </c>
      <c r="Y175" s="73" t="str">
        <f t="shared" si="61"/>
        <v>Доставка не разнесена</v>
      </c>
    </row>
    <row r="176" spans="2:25">
      <c r="B176" s="77"/>
      <c r="C176" s="79"/>
      <c r="D176" s="56"/>
      <c r="E176" s="37"/>
      <c r="F176" s="38"/>
      <c r="G176" s="38"/>
      <c r="H176" s="37"/>
      <c r="I176" s="37"/>
      <c r="J176" s="37"/>
      <c r="K176" s="57"/>
      <c r="L176" s="53"/>
      <c r="M176" s="26">
        <f t="array" ref="M176">MAX(IF(Таблица2[Столбец2]='Расчет прибыли'!D176,Таблица2[Столбец9]))</f>
        <v>0</v>
      </c>
      <c r="N176" s="63">
        <f t="shared" si="55"/>
        <v>0</v>
      </c>
      <c r="O176" s="64" t="str">
        <f t="shared" si="56"/>
        <v>Доставка не разнесена</v>
      </c>
      <c r="P176" s="61">
        <f t="shared" si="57"/>
        <v>0</v>
      </c>
      <c r="Q176" s="46" t="str">
        <f t="shared" si="58"/>
        <v>Нет данных</v>
      </c>
      <c r="R176" s="30"/>
      <c r="S176" s="71">
        <f t="shared" si="59"/>
        <v>0</v>
      </c>
      <c r="T176" s="72">
        <f t="shared" si="51"/>
        <v>0</v>
      </c>
      <c r="U176" s="36">
        <f t="shared" si="60"/>
        <v>0</v>
      </c>
      <c r="V176" s="73" t="str">
        <f t="shared" si="52"/>
        <v>Доставка не разнесена</v>
      </c>
      <c r="W176" s="73" t="str">
        <f t="shared" si="53"/>
        <v>Доставка не разнесена</v>
      </c>
      <c r="X176" s="73">
        <f t="shared" si="54"/>
        <v>0</v>
      </c>
      <c r="Y176" s="73" t="str">
        <f t="shared" si="61"/>
        <v>Доставка не разнесена</v>
      </c>
    </row>
    <row r="177" spans="2:25">
      <c r="B177" s="77"/>
      <c r="C177" s="79"/>
      <c r="D177" s="56"/>
      <c r="E177" s="37"/>
      <c r="F177" s="38"/>
      <c r="G177" s="38"/>
      <c r="H177" s="37"/>
      <c r="I177" s="37"/>
      <c r="J177" s="37"/>
      <c r="K177" s="57"/>
      <c r="L177" s="53"/>
      <c r="M177" s="26">
        <f t="array" ref="M177">MAX(IF(Таблица2[Столбец2]='Расчет прибыли'!D177,Таблица2[Столбец9]))</f>
        <v>0</v>
      </c>
      <c r="N177" s="63">
        <f t="shared" si="55"/>
        <v>0</v>
      </c>
      <c r="O177" s="64" t="str">
        <f t="shared" si="56"/>
        <v>Доставка не разнесена</v>
      </c>
      <c r="P177" s="61">
        <f t="shared" si="57"/>
        <v>0</v>
      </c>
      <c r="Q177" s="46" t="str">
        <f t="shared" si="58"/>
        <v>Нет данных</v>
      </c>
      <c r="R177" s="30"/>
      <c r="S177" s="71">
        <f t="shared" si="59"/>
        <v>0</v>
      </c>
      <c r="T177" s="72">
        <f t="shared" si="51"/>
        <v>0</v>
      </c>
      <c r="U177" s="36">
        <f t="shared" si="60"/>
        <v>0</v>
      </c>
      <c r="V177" s="73" t="str">
        <f t="shared" si="52"/>
        <v>Доставка не разнесена</v>
      </c>
      <c r="W177" s="73" t="str">
        <f t="shared" si="53"/>
        <v>Доставка не разнесена</v>
      </c>
      <c r="X177" s="73">
        <f t="shared" si="54"/>
        <v>0</v>
      </c>
      <c r="Y177" s="73" t="str">
        <f t="shared" si="61"/>
        <v>Доставка не разнесена</v>
      </c>
    </row>
    <row r="178" spans="2:25">
      <c r="B178" s="77"/>
      <c r="C178" s="79"/>
      <c r="D178" s="56"/>
      <c r="E178" s="37"/>
      <c r="F178" s="38"/>
      <c r="G178" s="38"/>
      <c r="H178" s="37"/>
      <c r="I178" s="37"/>
      <c r="J178" s="37"/>
      <c r="K178" s="57"/>
      <c r="L178" s="53"/>
      <c r="M178" s="26">
        <f t="array" ref="M178">MAX(IF(Таблица2[Столбец2]='Расчет прибыли'!D178,Таблица2[Столбец9]))</f>
        <v>0</v>
      </c>
      <c r="N178" s="63">
        <f t="shared" si="55"/>
        <v>0</v>
      </c>
      <c r="O178" s="64" t="str">
        <f t="shared" si="56"/>
        <v>Доставка не разнесена</v>
      </c>
      <c r="P178" s="61">
        <f t="shared" si="57"/>
        <v>0</v>
      </c>
      <c r="Q178" s="46" t="str">
        <f t="shared" si="58"/>
        <v>Нет данных</v>
      </c>
      <c r="R178" s="30"/>
      <c r="S178" s="71">
        <f t="shared" si="59"/>
        <v>0</v>
      </c>
      <c r="T178" s="72">
        <f t="shared" si="51"/>
        <v>0</v>
      </c>
      <c r="U178" s="36">
        <f t="shared" si="60"/>
        <v>0</v>
      </c>
      <c r="V178" s="73" t="str">
        <f t="shared" si="52"/>
        <v>Доставка не разнесена</v>
      </c>
      <c r="W178" s="73" t="str">
        <f t="shared" si="53"/>
        <v>Доставка не разнесена</v>
      </c>
      <c r="X178" s="73">
        <f t="shared" si="54"/>
        <v>0</v>
      </c>
      <c r="Y178" s="73" t="str">
        <f t="shared" si="61"/>
        <v>Доставка не разнесена</v>
      </c>
    </row>
    <row r="179" spans="2:25">
      <c r="B179" s="77"/>
      <c r="C179" s="79"/>
      <c r="D179" s="56"/>
      <c r="E179" s="37"/>
      <c r="F179" s="38"/>
      <c r="G179" s="38"/>
      <c r="H179" s="37"/>
      <c r="I179" s="37"/>
      <c r="J179" s="37"/>
      <c r="K179" s="57"/>
      <c r="L179" s="53"/>
      <c r="M179" s="26">
        <f t="array" ref="M179">MAX(IF(Таблица2[Столбец2]='Расчет прибыли'!D179,Таблица2[Столбец9]))</f>
        <v>0</v>
      </c>
      <c r="N179" s="63">
        <f t="shared" si="55"/>
        <v>0</v>
      </c>
      <c r="O179" s="64" t="str">
        <f t="shared" si="56"/>
        <v>Доставка не разнесена</v>
      </c>
      <c r="P179" s="61">
        <f t="shared" si="57"/>
        <v>0</v>
      </c>
      <c r="Q179" s="46" t="str">
        <f t="shared" si="58"/>
        <v>Нет данных</v>
      </c>
      <c r="R179" s="30"/>
      <c r="S179" s="71">
        <f t="shared" si="59"/>
        <v>0</v>
      </c>
      <c r="T179" s="72">
        <f t="shared" si="51"/>
        <v>0</v>
      </c>
      <c r="U179" s="36">
        <f t="shared" si="60"/>
        <v>0</v>
      </c>
      <c r="V179" s="73" t="str">
        <f t="shared" si="52"/>
        <v>Доставка не разнесена</v>
      </c>
      <c r="W179" s="73" t="str">
        <f t="shared" si="53"/>
        <v>Доставка не разнесена</v>
      </c>
      <c r="X179" s="73">
        <f t="shared" si="54"/>
        <v>0</v>
      </c>
      <c r="Y179" s="73" t="str">
        <f t="shared" si="61"/>
        <v>Доставка не разнесена</v>
      </c>
    </row>
    <row r="180" spans="2:25">
      <c r="B180" s="77"/>
      <c r="C180" s="79"/>
      <c r="D180" s="56"/>
      <c r="E180" s="37"/>
      <c r="F180" s="38"/>
      <c r="G180" s="38"/>
      <c r="H180" s="37"/>
      <c r="I180" s="37"/>
      <c r="J180" s="37"/>
      <c r="K180" s="57"/>
      <c r="L180" s="53"/>
      <c r="M180" s="26">
        <f t="array" ref="M180">MAX(IF(Таблица2[Столбец2]='Расчет прибыли'!D180,Таблица2[Столбец9]))</f>
        <v>0</v>
      </c>
      <c r="N180" s="63">
        <f t="shared" si="55"/>
        <v>0</v>
      </c>
      <c r="O180" s="64" t="str">
        <f t="shared" si="56"/>
        <v>Доставка не разнесена</v>
      </c>
      <c r="P180" s="61">
        <f t="shared" si="57"/>
        <v>0</v>
      </c>
      <c r="Q180" s="46" t="str">
        <f t="shared" si="58"/>
        <v>Нет данных</v>
      </c>
      <c r="R180" s="30"/>
      <c r="S180" s="71">
        <f t="shared" si="59"/>
        <v>0</v>
      </c>
      <c r="T180" s="72">
        <f t="shared" si="51"/>
        <v>0</v>
      </c>
      <c r="U180" s="36">
        <f t="shared" si="60"/>
        <v>0</v>
      </c>
      <c r="V180" s="73" t="str">
        <f t="shared" si="52"/>
        <v>Доставка не разнесена</v>
      </c>
      <c r="W180" s="73" t="str">
        <f t="shared" si="53"/>
        <v>Доставка не разнесена</v>
      </c>
      <c r="X180" s="73">
        <f t="shared" si="54"/>
        <v>0</v>
      </c>
      <c r="Y180" s="73" t="str">
        <f t="shared" si="61"/>
        <v>Доставка не разнесена</v>
      </c>
    </row>
    <row r="181" spans="2:25">
      <c r="B181" s="77"/>
      <c r="C181" s="79"/>
      <c r="D181" s="56"/>
      <c r="E181" s="37"/>
      <c r="F181" s="38"/>
      <c r="G181" s="38"/>
      <c r="H181" s="37"/>
      <c r="I181" s="37"/>
      <c r="J181" s="37"/>
      <c r="K181" s="57"/>
      <c r="L181" s="53"/>
      <c r="M181" s="26">
        <f t="array" ref="M181">MAX(IF(Таблица2[Столбец2]='Расчет прибыли'!D181,Таблица2[Столбец9]))</f>
        <v>0</v>
      </c>
      <c r="N181" s="63">
        <f t="shared" si="55"/>
        <v>0</v>
      </c>
      <c r="O181" s="64" t="str">
        <f t="shared" si="56"/>
        <v>Доставка не разнесена</v>
      </c>
      <c r="P181" s="61">
        <f t="shared" si="57"/>
        <v>0</v>
      </c>
      <c r="Q181" s="46" t="str">
        <f t="shared" si="58"/>
        <v>Нет данных</v>
      </c>
      <c r="R181" s="30"/>
      <c r="S181" s="71">
        <f t="shared" si="59"/>
        <v>0</v>
      </c>
      <c r="T181" s="72">
        <f t="shared" si="51"/>
        <v>0</v>
      </c>
      <c r="U181" s="36">
        <f t="shared" si="60"/>
        <v>0</v>
      </c>
      <c r="V181" s="73" t="str">
        <f t="shared" si="52"/>
        <v>Доставка не разнесена</v>
      </c>
      <c r="W181" s="73" t="str">
        <f t="shared" si="53"/>
        <v>Доставка не разнесена</v>
      </c>
      <c r="X181" s="73">
        <f t="shared" si="54"/>
        <v>0</v>
      </c>
      <c r="Y181" s="73" t="str">
        <f t="shared" si="61"/>
        <v>Доставка не разнесена</v>
      </c>
    </row>
    <row r="182" spans="2:25">
      <c r="B182" s="77"/>
      <c r="C182" s="79"/>
      <c r="D182" s="56"/>
      <c r="E182" s="37"/>
      <c r="F182" s="38"/>
      <c r="G182" s="38"/>
      <c r="H182" s="37"/>
      <c r="I182" s="37"/>
      <c r="J182" s="37"/>
      <c r="K182" s="57"/>
      <c r="L182" s="53"/>
      <c r="M182" s="26">
        <f t="array" ref="M182">MAX(IF(Таблица2[Столбец2]='Расчет прибыли'!D182,Таблица2[Столбец9]))</f>
        <v>0</v>
      </c>
      <c r="N182" s="63">
        <f t="shared" si="55"/>
        <v>0</v>
      </c>
      <c r="O182" s="64" t="str">
        <f t="shared" si="56"/>
        <v>Доставка не разнесена</v>
      </c>
      <c r="P182" s="61">
        <f t="shared" si="57"/>
        <v>0</v>
      </c>
      <c r="Q182" s="46" t="str">
        <f t="shared" si="58"/>
        <v>Нет данных</v>
      </c>
      <c r="R182" s="30"/>
      <c r="S182" s="71">
        <f t="shared" si="59"/>
        <v>0</v>
      </c>
      <c r="T182" s="72">
        <f t="shared" si="51"/>
        <v>0</v>
      </c>
      <c r="U182" s="36">
        <f t="shared" si="60"/>
        <v>0</v>
      </c>
      <c r="V182" s="73" t="str">
        <f t="shared" si="52"/>
        <v>Доставка не разнесена</v>
      </c>
      <c r="W182" s="73" t="str">
        <f t="shared" si="53"/>
        <v>Доставка не разнесена</v>
      </c>
      <c r="X182" s="73">
        <f t="shared" si="54"/>
        <v>0</v>
      </c>
      <c r="Y182" s="73" t="str">
        <f t="shared" si="61"/>
        <v>Доставка не разнесена</v>
      </c>
    </row>
    <row r="183" spans="2:25">
      <c r="B183" s="77"/>
      <c r="C183" s="79"/>
      <c r="D183" s="56"/>
      <c r="E183" s="37"/>
      <c r="F183" s="38"/>
      <c r="G183" s="38"/>
      <c r="H183" s="37"/>
      <c r="I183" s="37"/>
      <c r="J183" s="37"/>
      <c r="K183" s="57"/>
      <c r="L183" s="53"/>
      <c r="M183" s="26">
        <f t="array" ref="M183">MAX(IF(Таблица2[Столбец2]='Расчет прибыли'!D183,Таблица2[Столбец9]))</f>
        <v>0</v>
      </c>
      <c r="N183" s="63">
        <f t="shared" si="55"/>
        <v>0</v>
      </c>
      <c r="O183" s="64" t="str">
        <f t="shared" si="56"/>
        <v>Доставка не разнесена</v>
      </c>
      <c r="P183" s="61">
        <f t="shared" si="57"/>
        <v>0</v>
      </c>
      <c r="Q183" s="46" t="str">
        <f t="shared" si="58"/>
        <v>Нет данных</v>
      </c>
      <c r="R183" s="30"/>
      <c r="S183" s="71">
        <f t="shared" si="59"/>
        <v>0</v>
      </c>
      <c r="T183" s="72">
        <f t="shared" si="51"/>
        <v>0</v>
      </c>
      <c r="U183" s="36">
        <f t="shared" si="60"/>
        <v>0</v>
      </c>
      <c r="V183" s="73" t="str">
        <f t="shared" si="52"/>
        <v>Доставка не разнесена</v>
      </c>
      <c r="W183" s="73" t="str">
        <f t="shared" si="53"/>
        <v>Доставка не разнесена</v>
      </c>
      <c r="X183" s="73">
        <f t="shared" si="54"/>
        <v>0</v>
      </c>
      <c r="Y183" s="73" t="str">
        <f t="shared" si="61"/>
        <v>Доставка не разнесена</v>
      </c>
    </row>
    <row r="184" spans="2:25">
      <c r="B184" s="77"/>
      <c r="C184" s="79"/>
      <c r="D184" s="56"/>
      <c r="E184" s="37"/>
      <c r="F184" s="38"/>
      <c r="G184" s="38"/>
      <c r="H184" s="37"/>
      <c r="I184" s="37"/>
      <c r="J184" s="37"/>
      <c r="K184" s="57"/>
      <c r="L184" s="53"/>
      <c r="M184" s="26">
        <f t="array" ref="M184">MAX(IF(Таблица2[Столбец2]='Расчет прибыли'!D184,Таблица2[Столбец9]))</f>
        <v>0</v>
      </c>
      <c r="N184" s="63">
        <f t="shared" si="55"/>
        <v>0</v>
      </c>
      <c r="O184" s="64" t="str">
        <f t="shared" si="56"/>
        <v>Доставка не разнесена</v>
      </c>
      <c r="P184" s="61">
        <f t="shared" si="57"/>
        <v>0</v>
      </c>
      <c r="Q184" s="46" t="str">
        <f t="shared" si="58"/>
        <v>Нет данных</v>
      </c>
      <c r="R184" s="30"/>
      <c r="S184" s="71">
        <f t="shared" si="59"/>
        <v>0</v>
      </c>
      <c r="T184" s="72">
        <f t="shared" si="51"/>
        <v>0</v>
      </c>
      <c r="U184" s="36">
        <f t="shared" si="60"/>
        <v>0</v>
      </c>
      <c r="V184" s="73" t="str">
        <f t="shared" si="52"/>
        <v>Доставка не разнесена</v>
      </c>
      <c r="W184" s="73" t="str">
        <f t="shared" si="53"/>
        <v>Доставка не разнесена</v>
      </c>
      <c r="X184" s="73">
        <f t="shared" si="54"/>
        <v>0</v>
      </c>
      <c r="Y184" s="73" t="str">
        <f t="shared" si="61"/>
        <v>Доставка не разнесена</v>
      </c>
    </row>
    <row r="185" spans="2:25">
      <c r="B185" s="77"/>
      <c r="C185" s="79"/>
      <c r="D185" s="56"/>
      <c r="E185" s="37"/>
      <c r="F185" s="38"/>
      <c r="G185" s="38"/>
      <c r="H185" s="37"/>
      <c r="I185" s="37"/>
      <c r="J185" s="37"/>
      <c r="K185" s="57"/>
      <c r="L185" s="53"/>
      <c r="M185" s="26">
        <f t="array" ref="M185">MAX(IF(Таблица2[Столбец2]='Расчет прибыли'!D185,Таблица2[Столбец9]))</f>
        <v>0</v>
      </c>
      <c r="N185" s="63">
        <f t="shared" si="55"/>
        <v>0</v>
      </c>
      <c r="O185" s="64" t="str">
        <f t="shared" si="56"/>
        <v>Доставка не разнесена</v>
      </c>
      <c r="P185" s="61">
        <f t="shared" si="57"/>
        <v>0</v>
      </c>
      <c r="Q185" s="46" t="str">
        <f t="shared" si="58"/>
        <v>Нет данных</v>
      </c>
      <c r="R185" s="30"/>
      <c r="S185" s="71">
        <f t="shared" si="59"/>
        <v>0</v>
      </c>
      <c r="T185" s="72">
        <f t="shared" si="51"/>
        <v>0</v>
      </c>
      <c r="U185" s="36">
        <f t="shared" si="60"/>
        <v>0</v>
      </c>
      <c r="V185" s="73" t="str">
        <f t="shared" si="52"/>
        <v>Доставка не разнесена</v>
      </c>
      <c r="W185" s="73" t="str">
        <f t="shared" si="53"/>
        <v>Доставка не разнесена</v>
      </c>
      <c r="X185" s="73">
        <f t="shared" si="54"/>
        <v>0</v>
      </c>
      <c r="Y185" s="73" t="str">
        <f t="shared" si="61"/>
        <v>Доставка не разнесена</v>
      </c>
    </row>
    <row r="186" spans="2:25">
      <c r="B186" s="77"/>
      <c r="C186" s="79"/>
      <c r="D186" s="56"/>
      <c r="E186" s="37"/>
      <c r="F186" s="38"/>
      <c r="G186" s="38"/>
      <c r="H186" s="37"/>
      <c r="I186" s="37"/>
      <c r="J186" s="37"/>
      <c r="K186" s="57"/>
      <c r="L186" s="53"/>
      <c r="M186" s="26">
        <f t="array" ref="M186">MAX(IF(Таблица2[Столбец2]='Расчет прибыли'!D186,Таблица2[Столбец9]))</f>
        <v>0</v>
      </c>
      <c r="N186" s="63">
        <f t="shared" si="55"/>
        <v>0</v>
      </c>
      <c r="O186" s="64" t="str">
        <f t="shared" si="56"/>
        <v>Доставка не разнесена</v>
      </c>
      <c r="P186" s="61">
        <f t="shared" si="57"/>
        <v>0</v>
      </c>
      <c r="Q186" s="46" t="str">
        <f t="shared" si="58"/>
        <v>Нет данных</v>
      </c>
      <c r="R186" s="30"/>
      <c r="S186" s="71">
        <f t="shared" si="59"/>
        <v>0</v>
      </c>
      <c r="T186" s="72">
        <f t="shared" si="51"/>
        <v>0</v>
      </c>
      <c r="U186" s="36">
        <f t="shared" si="60"/>
        <v>0</v>
      </c>
      <c r="V186" s="73" t="str">
        <f t="shared" si="52"/>
        <v>Доставка не разнесена</v>
      </c>
      <c r="W186" s="73" t="str">
        <f t="shared" si="53"/>
        <v>Доставка не разнесена</v>
      </c>
      <c r="X186" s="73">
        <f t="shared" si="54"/>
        <v>0</v>
      </c>
      <c r="Y186" s="73" t="str">
        <f t="shared" si="61"/>
        <v>Доставка не разнесена</v>
      </c>
    </row>
    <row r="187" spans="2:25">
      <c r="B187" s="77"/>
      <c r="C187" s="79"/>
      <c r="D187" s="56"/>
      <c r="E187" s="37"/>
      <c r="F187" s="38"/>
      <c r="G187" s="38"/>
      <c r="H187" s="37"/>
      <c r="I187" s="37"/>
      <c r="J187" s="37"/>
      <c r="K187" s="57"/>
      <c r="L187" s="53"/>
      <c r="M187" s="26">
        <f t="array" ref="M187">MAX(IF(Таблица2[Столбец2]='Расчет прибыли'!D187,Таблица2[Столбец9]))</f>
        <v>0</v>
      </c>
      <c r="N187" s="63">
        <f t="shared" si="55"/>
        <v>0</v>
      </c>
      <c r="O187" s="64" t="str">
        <f t="shared" si="56"/>
        <v>Доставка не разнесена</v>
      </c>
      <c r="P187" s="61">
        <f t="shared" si="57"/>
        <v>0</v>
      </c>
      <c r="Q187" s="46" t="str">
        <f t="shared" si="58"/>
        <v>Нет данных</v>
      </c>
      <c r="R187" s="30"/>
      <c r="S187" s="71">
        <f t="shared" si="59"/>
        <v>0</v>
      </c>
      <c r="T187" s="72">
        <f t="shared" si="51"/>
        <v>0</v>
      </c>
      <c r="U187" s="36">
        <f t="shared" si="60"/>
        <v>0</v>
      </c>
      <c r="V187" s="73" t="str">
        <f t="shared" si="52"/>
        <v>Доставка не разнесена</v>
      </c>
      <c r="W187" s="73" t="str">
        <f t="shared" si="53"/>
        <v>Доставка не разнесена</v>
      </c>
      <c r="X187" s="73">
        <f t="shared" si="54"/>
        <v>0</v>
      </c>
      <c r="Y187" s="73" t="str">
        <f t="shared" si="61"/>
        <v>Доставка не разнесена</v>
      </c>
    </row>
    <row r="188" spans="2:25">
      <c r="B188" s="77"/>
      <c r="C188" s="79"/>
      <c r="D188" s="56"/>
      <c r="E188" s="37"/>
      <c r="F188" s="38"/>
      <c r="G188" s="38"/>
      <c r="H188" s="37"/>
      <c r="I188" s="37"/>
      <c r="J188" s="37"/>
      <c r="K188" s="57"/>
      <c r="L188" s="53"/>
      <c r="M188" s="26">
        <f t="array" ref="M188">MAX(IF(Таблица2[Столбец2]='Расчет прибыли'!D188,Таблица2[Столбец9]))</f>
        <v>0</v>
      </c>
      <c r="N188" s="63">
        <f t="shared" si="55"/>
        <v>0</v>
      </c>
      <c r="O188" s="64" t="str">
        <f t="shared" si="56"/>
        <v>Доставка не разнесена</v>
      </c>
      <c r="P188" s="61">
        <f t="shared" si="57"/>
        <v>0</v>
      </c>
      <c r="Q188" s="46" t="str">
        <f t="shared" si="58"/>
        <v>Нет данных</v>
      </c>
      <c r="R188" s="30"/>
      <c r="S188" s="71">
        <f t="shared" si="59"/>
        <v>0</v>
      </c>
      <c r="T188" s="72">
        <f t="shared" si="51"/>
        <v>0</v>
      </c>
      <c r="U188" s="36">
        <f t="shared" si="60"/>
        <v>0</v>
      </c>
      <c r="V188" s="73" t="str">
        <f t="shared" si="52"/>
        <v>Доставка не разнесена</v>
      </c>
      <c r="W188" s="73" t="str">
        <f t="shared" si="53"/>
        <v>Доставка не разнесена</v>
      </c>
      <c r="X188" s="73">
        <f t="shared" si="54"/>
        <v>0</v>
      </c>
      <c r="Y188" s="73" t="str">
        <f t="shared" si="61"/>
        <v>Доставка не разнесена</v>
      </c>
    </row>
    <row r="189" spans="2:25">
      <c r="B189" s="77"/>
      <c r="C189" s="79"/>
      <c r="D189" s="56"/>
      <c r="E189" s="37"/>
      <c r="F189" s="38"/>
      <c r="G189" s="38"/>
      <c r="H189" s="37"/>
      <c r="I189" s="37"/>
      <c r="J189" s="37"/>
      <c r="K189" s="57"/>
      <c r="L189" s="53"/>
      <c r="M189" s="26">
        <f t="array" ref="M189">MAX(IF(Таблица2[Столбец2]='Расчет прибыли'!D189,Таблица2[Столбец9]))</f>
        <v>0</v>
      </c>
      <c r="N189" s="63">
        <f t="shared" si="55"/>
        <v>0</v>
      </c>
      <c r="O189" s="64" t="str">
        <f t="shared" si="56"/>
        <v>Доставка не разнесена</v>
      </c>
      <c r="P189" s="61">
        <f t="shared" si="57"/>
        <v>0</v>
      </c>
      <c r="Q189" s="46" t="str">
        <f t="shared" si="58"/>
        <v>Нет данных</v>
      </c>
      <c r="R189" s="30"/>
      <c r="S189" s="71">
        <f t="shared" si="59"/>
        <v>0</v>
      </c>
      <c r="T189" s="72">
        <f t="shared" si="51"/>
        <v>0</v>
      </c>
      <c r="U189" s="36">
        <f t="shared" si="60"/>
        <v>0</v>
      </c>
      <c r="V189" s="73" t="str">
        <f t="shared" si="52"/>
        <v>Доставка не разнесена</v>
      </c>
      <c r="W189" s="73" t="str">
        <f t="shared" si="53"/>
        <v>Доставка не разнесена</v>
      </c>
      <c r="X189" s="73">
        <f t="shared" si="54"/>
        <v>0</v>
      </c>
      <c r="Y189" s="73" t="str">
        <f t="shared" si="61"/>
        <v>Доставка не разнесена</v>
      </c>
    </row>
    <row r="190" spans="2:25">
      <c r="B190" s="77"/>
      <c r="C190" s="79"/>
      <c r="D190" s="56"/>
      <c r="E190" s="37"/>
      <c r="F190" s="38"/>
      <c r="G190" s="38"/>
      <c r="H190" s="37"/>
      <c r="I190" s="37"/>
      <c r="J190" s="37"/>
      <c r="K190" s="57"/>
      <c r="L190" s="53"/>
      <c r="M190" s="26">
        <f t="array" ref="M190">MAX(IF(Таблица2[Столбец2]='Расчет прибыли'!D190,Таблица2[Столбец9]))</f>
        <v>0</v>
      </c>
      <c r="N190" s="63">
        <f t="shared" si="55"/>
        <v>0</v>
      </c>
      <c r="O190" s="64" t="str">
        <f t="shared" si="56"/>
        <v>Доставка не разнесена</v>
      </c>
      <c r="P190" s="61">
        <f t="shared" si="57"/>
        <v>0</v>
      </c>
      <c r="Q190" s="46" t="str">
        <f t="shared" si="58"/>
        <v>Нет данных</v>
      </c>
      <c r="R190" s="30"/>
      <c r="S190" s="71">
        <f t="shared" si="59"/>
        <v>0</v>
      </c>
      <c r="T190" s="72">
        <f t="shared" si="51"/>
        <v>0</v>
      </c>
      <c r="U190" s="36">
        <f t="shared" si="60"/>
        <v>0</v>
      </c>
      <c r="V190" s="73" t="str">
        <f t="shared" si="52"/>
        <v>Доставка не разнесена</v>
      </c>
      <c r="W190" s="73" t="str">
        <f t="shared" si="53"/>
        <v>Доставка не разнесена</v>
      </c>
      <c r="X190" s="73">
        <f t="shared" si="54"/>
        <v>0</v>
      </c>
      <c r="Y190" s="73" t="str">
        <f t="shared" si="61"/>
        <v>Доставка не разнесена</v>
      </c>
    </row>
    <row r="191" spans="2:25">
      <c r="B191" s="77"/>
      <c r="C191" s="79"/>
      <c r="D191" s="56"/>
      <c r="E191" s="37"/>
      <c r="F191" s="38"/>
      <c r="G191" s="38"/>
      <c r="H191" s="37"/>
      <c r="I191" s="37"/>
      <c r="J191" s="37"/>
      <c r="K191" s="57"/>
      <c r="L191" s="53"/>
      <c r="M191" s="26">
        <f t="array" ref="M191">MAX(IF(Таблица2[Столбец2]='Расчет прибыли'!D191,Таблица2[Столбец9]))</f>
        <v>0</v>
      </c>
      <c r="N191" s="63">
        <f t="shared" si="55"/>
        <v>0</v>
      </c>
      <c r="O191" s="64" t="str">
        <f t="shared" si="56"/>
        <v>Доставка не разнесена</v>
      </c>
      <c r="P191" s="61">
        <f t="shared" si="57"/>
        <v>0</v>
      </c>
      <c r="Q191" s="46" t="str">
        <f t="shared" si="58"/>
        <v>Нет данных</v>
      </c>
      <c r="R191" s="30"/>
      <c r="S191" s="71">
        <f t="shared" si="59"/>
        <v>0</v>
      </c>
      <c r="T191" s="72">
        <f t="shared" si="51"/>
        <v>0</v>
      </c>
      <c r="U191" s="36">
        <f t="shared" si="60"/>
        <v>0</v>
      </c>
      <c r="V191" s="73" t="str">
        <f t="shared" si="52"/>
        <v>Доставка не разнесена</v>
      </c>
      <c r="W191" s="73" t="str">
        <f t="shared" si="53"/>
        <v>Доставка не разнесена</v>
      </c>
      <c r="X191" s="73">
        <f t="shared" si="54"/>
        <v>0</v>
      </c>
      <c r="Y191" s="73" t="str">
        <f t="shared" si="61"/>
        <v>Доставка не разнесена</v>
      </c>
    </row>
    <row r="192" spans="2:25">
      <c r="B192" s="77"/>
      <c r="C192" s="79"/>
      <c r="D192" s="56"/>
      <c r="E192" s="37"/>
      <c r="F192" s="38"/>
      <c r="G192" s="38"/>
      <c r="H192" s="37"/>
      <c r="I192" s="37"/>
      <c r="J192" s="37"/>
      <c r="K192" s="57"/>
      <c r="L192" s="53"/>
      <c r="M192" s="26">
        <f t="array" ref="M192">MAX(IF(Таблица2[Столбец2]='Расчет прибыли'!D192,Таблица2[Столбец9]))</f>
        <v>0</v>
      </c>
      <c r="N192" s="63">
        <f t="shared" si="55"/>
        <v>0</v>
      </c>
      <c r="O192" s="64" t="str">
        <f t="shared" si="56"/>
        <v>Доставка не разнесена</v>
      </c>
      <c r="P192" s="61">
        <f t="shared" si="57"/>
        <v>0</v>
      </c>
      <c r="Q192" s="46" t="str">
        <f t="shared" si="58"/>
        <v>Нет данных</v>
      </c>
      <c r="R192" s="30"/>
      <c r="S192" s="71">
        <f t="shared" si="59"/>
        <v>0</v>
      </c>
      <c r="T192" s="72">
        <f t="shared" si="51"/>
        <v>0</v>
      </c>
      <c r="U192" s="36">
        <f t="shared" si="60"/>
        <v>0</v>
      </c>
      <c r="V192" s="73" t="str">
        <f t="shared" si="52"/>
        <v>Доставка не разнесена</v>
      </c>
      <c r="W192" s="73" t="str">
        <f t="shared" si="53"/>
        <v>Доставка не разнесена</v>
      </c>
      <c r="X192" s="73">
        <f t="shared" si="54"/>
        <v>0</v>
      </c>
      <c r="Y192" s="73" t="str">
        <f t="shared" si="61"/>
        <v>Доставка не разнесена</v>
      </c>
    </row>
    <row r="193" spans="2:25">
      <c r="B193" s="77"/>
      <c r="C193" s="79"/>
      <c r="D193" s="56"/>
      <c r="E193" s="37"/>
      <c r="F193" s="38"/>
      <c r="G193" s="38"/>
      <c r="H193" s="37"/>
      <c r="I193" s="37"/>
      <c r="J193" s="37"/>
      <c r="K193" s="57"/>
      <c r="L193" s="53"/>
      <c r="M193" s="26">
        <f t="array" ref="M193">MAX(IF(Таблица2[Столбец2]='Расчет прибыли'!D193,Таблица2[Столбец9]))</f>
        <v>0</v>
      </c>
      <c r="N193" s="63">
        <f t="shared" si="55"/>
        <v>0</v>
      </c>
      <c r="O193" s="64" t="str">
        <f t="shared" si="56"/>
        <v>Доставка не разнесена</v>
      </c>
      <c r="P193" s="61">
        <f t="shared" si="57"/>
        <v>0</v>
      </c>
      <c r="Q193" s="46" t="str">
        <f t="shared" si="58"/>
        <v>Нет данных</v>
      </c>
      <c r="R193" s="30"/>
      <c r="S193" s="71">
        <f t="shared" si="59"/>
        <v>0</v>
      </c>
      <c r="T193" s="72">
        <f t="shared" si="51"/>
        <v>0</v>
      </c>
      <c r="U193" s="36">
        <f t="shared" si="60"/>
        <v>0</v>
      </c>
      <c r="V193" s="73" t="str">
        <f t="shared" si="52"/>
        <v>Доставка не разнесена</v>
      </c>
      <c r="W193" s="73" t="str">
        <f t="shared" si="53"/>
        <v>Доставка не разнесена</v>
      </c>
      <c r="X193" s="73">
        <f t="shared" si="54"/>
        <v>0</v>
      </c>
      <c r="Y193" s="73" t="str">
        <f t="shared" si="61"/>
        <v>Доставка не разнесена</v>
      </c>
    </row>
    <row r="194" spans="2:25">
      <c r="B194" s="77"/>
      <c r="C194" s="79"/>
      <c r="D194" s="56"/>
      <c r="E194" s="37"/>
      <c r="F194" s="38"/>
      <c r="G194" s="38"/>
      <c r="H194" s="37"/>
      <c r="I194" s="37"/>
      <c r="J194" s="37"/>
      <c r="K194" s="57"/>
      <c r="L194" s="53"/>
      <c r="M194" s="26">
        <f t="array" ref="M194">MAX(IF(Таблица2[Столбец2]='Расчет прибыли'!D194,Таблица2[Столбец9]))</f>
        <v>0</v>
      </c>
      <c r="N194" s="63">
        <f t="shared" si="55"/>
        <v>0</v>
      </c>
      <c r="O194" s="64" t="str">
        <f t="shared" si="56"/>
        <v>Доставка не разнесена</v>
      </c>
      <c r="P194" s="61">
        <f t="shared" si="57"/>
        <v>0</v>
      </c>
      <c r="Q194" s="46" t="str">
        <f t="shared" si="58"/>
        <v>Нет данных</v>
      </c>
      <c r="R194" s="30"/>
      <c r="S194" s="71">
        <f t="shared" si="59"/>
        <v>0</v>
      </c>
      <c r="T194" s="72">
        <f t="shared" si="51"/>
        <v>0</v>
      </c>
      <c r="U194" s="36">
        <f t="shared" si="60"/>
        <v>0</v>
      </c>
      <c r="V194" s="73" t="str">
        <f t="shared" si="52"/>
        <v>Доставка не разнесена</v>
      </c>
      <c r="W194" s="73" t="str">
        <f t="shared" si="53"/>
        <v>Доставка не разнесена</v>
      </c>
      <c r="X194" s="73">
        <f t="shared" si="54"/>
        <v>0</v>
      </c>
      <c r="Y194" s="73" t="str">
        <f t="shared" si="61"/>
        <v>Доставка не разнесена</v>
      </c>
    </row>
    <row r="195" spans="2:25">
      <c r="B195" s="77"/>
      <c r="C195" s="79"/>
      <c r="D195" s="56"/>
      <c r="E195" s="37"/>
      <c r="F195" s="38"/>
      <c r="G195" s="38"/>
      <c r="H195" s="37"/>
      <c r="I195" s="37"/>
      <c r="J195" s="37"/>
      <c r="K195" s="57"/>
      <c r="L195" s="53"/>
      <c r="M195" s="26">
        <f t="array" ref="M195">MAX(IF(Таблица2[Столбец2]='Расчет прибыли'!D195,Таблица2[Столбец9]))</f>
        <v>0</v>
      </c>
      <c r="N195" s="63">
        <f t="shared" si="55"/>
        <v>0</v>
      </c>
      <c r="O195" s="64" t="str">
        <f t="shared" si="56"/>
        <v>Доставка не разнесена</v>
      </c>
      <c r="P195" s="61">
        <f t="shared" si="57"/>
        <v>0</v>
      </c>
      <c r="Q195" s="46" t="str">
        <f t="shared" si="58"/>
        <v>Нет данных</v>
      </c>
      <c r="R195" s="30"/>
      <c r="S195" s="71">
        <f t="shared" si="59"/>
        <v>0</v>
      </c>
      <c r="T195" s="72">
        <f t="shared" si="51"/>
        <v>0</v>
      </c>
      <c r="U195" s="36">
        <f t="shared" si="60"/>
        <v>0</v>
      </c>
      <c r="V195" s="73" t="str">
        <f t="shared" si="52"/>
        <v>Доставка не разнесена</v>
      </c>
      <c r="W195" s="73" t="str">
        <f t="shared" si="53"/>
        <v>Доставка не разнесена</v>
      </c>
      <c r="X195" s="73">
        <f t="shared" si="54"/>
        <v>0</v>
      </c>
      <c r="Y195" s="73" t="str">
        <f t="shared" si="61"/>
        <v>Доставка не разнесена</v>
      </c>
    </row>
    <row r="196" spans="2:25">
      <c r="B196" s="77"/>
      <c r="C196" s="79"/>
      <c r="D196" s="56"/>
      <c r="E196" s="37"/>
      <c r="F196" s="38"/>
      <c r="G196" s="38"/>
      <c r="H196" s="37"/>
      <c r="I196" s="37"/>
      <c r="J196" s="37"/>
      <c r="K196" s="57"/>
      <c r="L196" s="53"/>
      <c r="M196" s="26">
        <f t="array" ref="M196">MAX(IF(Таблица2[Столбец2]='Расчет прибыли'!D196,Таблица2[Столбец9]))</f>
        <v>0</v>
      </c>
      <c r="N196" s="63">
        <f t="shared" si="55"/>
        <v>0</v>
      </c>
      <c r="O196" s="64" t="str">
        <f t="shared" si="56"/>
        <v>Доставка не разнесена</v>
      </c>
      <c r="P196" s="61">
        <f t="shared" si="57"/>
        <v>0</v>
      </c>
      <c r="Q196" s="46" t="str">
        <f t="shared" si="58"/>
        <v>Нет данных</v>
      </c>
      <c r="R196" s="30"/>
      <c r="S196" s="71">
        <f t="shared" si="59"/>
        <v>0</v>
      </c>
      <c r="T196" s="72">
        <f t="shared" si="51"/>
        <v>0</v>
      </c>
      <c r="U196" s="36">
        <f t="shared" si="60"/>
        <v>0</v>
      </c>
      <c r="V196" s="73" t="str">
        <f t="shared" si="52"/>
        <v>Доставка не разнесена</v>
      </c>
      <c r="W196" s="73" t="str">
        <f t="shared" si="53"/>
        <v>Доставка не разнесена</v>
      </c>
      <c r="X196" s="73">
        <f t="shared" si="54"/>
        <v>0</v>
      </c>
      <c r="Y196" s="73" t="str">
        <f t="shared" si="61"/>
        <v>Доставка не разнесена</v>
      </c>
    </row>
    <row r="197" spans="2:25">
      <c r="B197" s="77"/>
      <c r="C197" s="79"/>
      <c r="D197" s="56"/>
      <c r="E197" s="37"/>
      <c r="F197" s="38"/>
      <c r="G197" s="38"/>
      <c r="H197" s="37"/>
      <c r="I197" s="37"/>
      <c r="J197" s="37"/>
      <c r="K197" s="57"/>
      <c r="L197" s="53"/>
      <c r="M197" s="26">
        <f t="array" ref="M197">MAX(IF(Таблица2[Столбец2]='Расчет прибыли'!D197,Таблица2[Столбец9]))</f>
        <v>0</v>
      </c>
      <c r="N197" s="63">
        <f t="shared" si="55"/>
        <v>0</v>
      </c>
      <c r="O197" s="64" t="str">
        <f t="shared" si="56"/>
        <v>Доставка не разнесена</v>
      </c>
      <c r="P197" s="61">
        <f t="shared" si="57"/>
        <v>0</v>
      </c>
      <c r="Q197" s="46" t="str">
        <f t="shared" si="58"/>
        <v>Нет данных</v>
      </c>
      <c r="R197" s="30"/>
      <c r="S197" s="71">
        <f t="shared" si="59"/>
        <v>0</v>
      </c>
      <c r="T197" s="72">
        <f t="shared" si="51"/>
        <v>0</v>
      </c>
      <c r="U197" s="36">
        <f t="shared" si="60"/>
        <v>0</v>
      </c>
      <c r="V197" s="73" t="str">
        <f t="shared" si="52"/>
        <v>Доставка не разнесена</v>
      </c>
      <c r="W197" s="73" t="str">
        <f t="shared" si="53"/>
        <v>Доставка не разнесена</v>
      </c>
      <c r="X197" s="73">
        <f t="shared" si="54"/>
        <v>0</v>
      </c>
      <c r="Y197" s="73" t="str">
        <f t="shared" si="61"/>
        <v>Доставка не разнесена</v>
      </c>
    </row>
    <row r="198" spans="2:25">
      <c r="B198" s="77"/>
      <c r="C198" s="79"/>
      <c r="D198" s="56"/>
      <c r="E198" s="37"/>
      <c r="F198" s="38"/>
      <c r="G198" s="38"/>
      <c r="H198" s="37"/>
      <c r="I198" s="37"/>
      <c r="J198" s="37"/>
      <c r="K198" s="57"/>
      <c r="L198" s="53"/>
      <c r="M198" s="26">
        <f t="array" ref="M198">MAX(IF(Таблица2[Столбец2]='Расчет прибыли'!D198,Таблица2[Столбец9]))</f>
        <v>0</v>
      </c>
      <c r="N198" s="63">
        <f t="shared" si="55"/>
        <v>0</v>
      </c>
      <c r="O198" s="64" t="str">
        <f t="shared" si="56"/>
        <v>Доставка не разнесена</v>
      </c>
      <c r="P198" s="61">
        <f t="shared" si="57"/>
        <v>0</v>
      </c>
      <c r="Q198" s="46" t="str">
        <f t="shared" si="58"/>
        <v>Нет данных</v>
      </c>
      <c r="R198" s="30"/>
      <c r="S198" s="71">
        <f t="shared" si="59"/>
        <v>0</v>
      </c>
      <c r="T198" s="72">
        <f t="shared" si="51"/>
        <v>0</v>
      </c>
      <c r="U198" s="36">
        <f t="shared" si="60"/>
        <v>0</v>
      </c>
      <c r="V198" s="73" t="str">
        <f t="shared" si="52"/>
        <v>Доставка не разнесена</v>
      </c>
      <c r="W198" s="73" t="str">
        <f t="shared" si="53"/>
        <v>Доставка не разнесена</v>
      </c>
      <c r="X198" s="73">
        <f t="shared" si="54"/>
        <v>0</v>
      </c>
      <c r="Y198" s="73" t="str">
        <f t="shared" si="61"/>
        <v>Доставка не разнесена</v>
      </c>
    </row>
    <row r="199" spans="2:25">
      <c r="B199" s="77"/>
      <c r="C199" s="79"/>
      <c r="D199" s="56"/>
      <c r="E199" s="37"/>
      <c r="F199" s="38"/>
      <c r="G199" s="38"/>
      <c r="H199" s="37"/>
      <c r="I199" s="37"/>
      <c r="J199" s="37"/>
      <c r="K199" s="57"/>
      <c r="L199" s="53"/>
      <c r="M199" s="26">
        <f t="array" ref="M199">MAX(IF(Таблица2[Столбец2]='Расчет прибыли'!D199,Таблица2[Столбец9]))</f>
        <v>0</v>
      </c>
      <c r="N199" s="63">
        <f t="shared" si="55"/>
        <v>0</v>
      </c>
      <c r="O199" s="64" t="str">
        <f t="shared" si="56"/>
        <v>Доставка не разнесена</v>
      </c>
      <c r="P199" s="61">
        <f t="shared" si="57"/>
        <v>0</v>
      </c>
      <c r="Q199" s="46" t="str">
        <f t="shared" si="58"/>
        <v>Нет данных</v>
      </c>
      <c r="R199" s="30"/>
      <c r="S199" s="71">
        <f t="shared" si="59"/>
        <v>0</v>
      </c>
      <c r="T199" s="72">
        <f t="shared" si="51"/>
        <v>0</v>
      </c>
      <c r="U199" s="36">
        <f t="shared" si="60"/>
        <v>0</v>
      </c>
      <c r="V199" s="73" t="str">
        <f t="shared" si="52"/>
        <v>Доставка не разнесена</v>
      </c>
      <c r="W199" s="73" t="str">
        <f t="shared" si="53"/>
        <v>Доставка не разнесена</v>
      </c>
      <c r="X199" s="73">
        <f t="shared" si="54"/>
        <v>0</v>
      </c>
      <c r="Y199" s="73" t="str">
        <f t="shared" si="61"/>
        <v>Доставка не разнесена</v>
      </c>
    </row>
    <row r="200" spans="2:25">
      <c r="B200" s="77"/>
      <c r="C200" s="79"/>
      <c r="D200" s="56"/>
      <c r="E200" s="37"/>
      <c r="F200" s="38"/>
      <c r="G200" s="38"/>
      <c r="H200" s="37"/>
      <c r="I200" s="37"/>
      <c r="J200" s="37"/>
      <c r="K200" s="57"/>
      <c r="L200" s="53"/>
      <c r="M200" s="26">
        <f t="array" ref="M200">MAX(IF(Таблица2[Столбец2]='Расчет прибыли'!D200,Таблица2[Столбец9]))</f>
        <v>0</v>
      </c>
      <c r="N200" s="63">
        <f t="shared" si="55"/>
        <v>0</v>
      </c>
      <c r="O200" s="64" t="str">
        <f t="shared" si="56"/>
        <v>Доставка не разнесена</v>
      </c>
      <c r="P200" s="61">
        <f t="shared" si="57"/>
        <v>0</v>
      </c>
      <c r="Q200" s="46" t="str">
        <f t="shared" si="58"/>
        <v>Нет данных</v>
      </c>
      <c r="R200" s="30"/>
      <c r="S200" s="71">
        <f t="shared" si="59"/>
        <v>0</v>
      </c>
      <c r="T200" s="72">
        <f t="shared" ref="T200:T220" si="62">SUMIF($B$7:$B$220,S200,$C$7:$C$220)</f>
        <v>0</v>
      </c>
      <c r="U200" s="36">
        <f t="shared" si="60"/>
        <v>0</v>
      </c>
      <c r="V200" s="73" t="str">
        <f t="shared" ref="V200:V220" si="63">IF(J200="EUR",IF(L200=0,"Укажите курс ЕВРО",(IF(H200="Самовывоз",L200*K200/(-1.2)-I200,IF(IFERROR(VLOOKUP(D200,$S$7:$T$220,2,0),),(L200*K200/(-1.2)-I200-VLOOKUP(D200,$S$7:$T$220,2,0)),"Доставка не разнесена")))),IF(J200="USD",IF(L200=0,"Укажите курс Доллара",(IF(H200="Самовывоз",L200*K200/(-1.2)-I200,IF(IFERROR(VLOOKUP(D200,$S$7:$T$220,2,0),),(L200*K200/(-1.2)-I200-VLOOKUP(D200,$S$7:$T$220,2,0)),"Доставка не разнесена")))),IF(H200="Самовывоз",K200/(-1.2)-I200,IF(IFERROR(VLOOKUP(D200,$S$7:$T$220,2,0),),(K200/(-1.2)-I200-VLOOKUP(D200,$S$7:$T$220,2,0)),"Доставка не разнесена"))))</f>
        <v>Доставка не разнесена</v>
      </c>
      <c r="W200" s="73" t="str">
        <f t="shared" ref="W200:W220" si="64">IF(J200="EUR",IF(L200=0,"Укажите курс ЕВРО",(IF(H200="Самовывоз",IF(M200&gt;$L$2,IF((L200*K200/(-1.2)-I200)&lt;0,(L200*K200/(-1.2)-I200),IF(((L200*K200/(-1.2)-I200)-((L200*K200/(-1.2)-I200)*$L$3*(M200-$L$2)))&lt;0,0,((L200*K200/(-1.2)-I200)-((L200*K200/(-1.2)-I200)*$L$3*(M200-$L$2))))),(L200*K200/(-1.2)-I200)),IF(IFERROR(VLOOKUP(D200,$S$7:$T$220,2,0),),IF(M200&gt;$L$2,IF(((L200*K200/(-1.2)-I200-VLOOKUP(D200,$S$7:$T$220,2,0)))&lt;0,V200,IF((((L200*K200/(-1.2)-I200-VLOOKUP(D200,$S$7:$T$220,2,0)))-(((L200*K200/(-1.2)-I200-VLOOKUP(D200,$S$7:$T$220,2,0)))*$L$3*(M200-$L$2)))&lt;0,0,(((L200*K200/(-1.2)-I200-VLOOKUP(D200,$S$7:$T$220,2,0)))-(((L200*K200/(-1.2)-I200-VLOOKUP(D200,$S$7:$T$220,2,0)))*$L$3*(M200-$L$2))))),((L200*K200/(-1.2)-I200-VLOOKUP(D200,$S$7:$T$220,2,0)))),"Доставка не разнесена")))),IF(J200="USD",IF(L200=0,"Укажите курс Доллара",(IF(H200="Самовывоз",IF(M200&gt;$L$2,IF((L200*K200/(-1.2)-I200)&lt;0,(L200*K200/(-1.2)-I200),IF(((L200*K200/(-1.2)-I200)-((L200*K200/(-1.2)-I200)*$L$3*(M200-$L$2)))&lt;0,0,((L200*K200/(-1.2)-I200)-((L200*K200/(-1.2)-I200)*$L$3*(M200-$L$2))))),(L200*K200/(-1.2)-I200)),IF(IFERROR(VLOOKUP(D200,$S$7:$T$220,2,0),),IF(M200&gt;$L$2,IF(((L200*K200/(-1.2)-I200-VLOOKUP(D200,$S$7:$T$220,2,0)))&lt;0,V200,IF((((L200*K200/(-1.2)-I200-VLOOKUP(D200,$S$7:$T$220,2,0)))-(((L200*K200/(-1.2)-I200-VLOOKUP(D200,$S$7:$T$220,2,0)))*$L$3*(M200-$L$2)))&lt;0,0,(((L200*K200/(-1.2)-I200-VLOOKUP(D200,$S$7:$T$220,2,0)))-(((L200*K200/(-1.2)-I200-VLOOKUP(D200,$S$7:$T$220,2,0)))*$L$3*(M200-$L$2))))),((L200*K200/(-1.2)-I200-VLOOKUP(D200,$S$7:$T$220,2,0)))),"Доставка не разнесена")))),IF(H200="Самовывоз",IF(M200&gt;$L$2,IF((K200/(-1.2)-I200)&lt;0,(K200/(-1.2)-I200),IF(((K200/(-1.2)-I200)-((K200/(-1.2)-I200)*$L$3*(M200-$L$2)))&lt;0,0,((K200/(-1.2)-I200)-((K200/(-1.2)-I200)*$L$3*(M200-$L$2))))),(K200/(-1.2)-I200)),IF(IFERROR(VLOOKUP(D200,$S$7:$T$220,2,0),),IF(M200&gt;$L$2,IF(((K200/(-1.2)-I200-VLOOKUP(D200,$S$7:$T$220,2,0)))&lt;0,V200,IF((((K200/(-1.2)-I200-VLOOKUP(D200,$S$7:$T$220,2,0)))-(((K200/(-1.2)-I200-VLOOKUP(D200,$S$7:$T$220,2,0)))*$L$3*(M200-$L$2)))&lt;0,0,(((K200/(-1.2)-I200-VLOOKUP(D200,$S$7:$T$220,2,0)))-(((K200/(-1.2)-I200-VLOOKUP(D200,$S$7:$T$220,2,0)))*$L$3*(M200-$L$2))))),((K200/(-1.2)-I200-VLOOKUP(D200,$S$7:$T$220,2,0)))),"Доставка не разнесена"))))</f>
        <v>Доставка не разнесена</v>
      </c>
      <c r="X200" s="73">
        <f t="shared" ref="X200:X220" si="65">IFERROR(VLOOKUP(D200,$S$7:$T$220,2,FALSE),0)</f>
        <v>0</v>
      </c>
      <c r="Y200" s="73" t="str">
        <f t="shared" si="61"/>
        <v>Доставка не разнесена</v>
      </c>
    </row>
    <row r="201" spans="2:25">
      <c r="B201" s="77"/>
      <c r="C201" s="79"/>
      <c r="D201" s="56"/>
      <c r="E201" s="37"/>
      <c r="F201" s="38"/>
      <c r="G201" s="38"/>
      <c r="H201" s="37"/>
      <c r="I201" s="37"/>
      <c r="J201" s="37"/>
      <c r="K201" s="57"/>
      <c r="L201" s="53"/>
      <c r="M201" s="26">
        <f t="array" ref="M201">MAX(IF(Таблица2[Столбец2]='Расчет прибыли'!D201,Таблица2[Столбец9]))</f>
        <v>0</v>
      </c>
      <c r="N201" s="63">
        <f t="shared" si="55"/>
        <v>0</v>
      </c>
      <c r="O201" s="64" t="str">
        <f t="shared" si="56"/>
        <v>Доставка не разнесена</v>
      </c>
      <c r="P201" s="61">
        <f t="shared" si="57"/>
        <v>0</v>
      </c>
      <c r="Q201" s="46" t="str">
        <f t="shared" si="58"/>
        <v>Нет данных</v>
      </c>
      <c r="R201" s="30"/>
      <c r="S201" s="71">
        <f t="shared" si="59"/>
        <v>0</v>
      </c>
      <c r="T201" s="72">
        <f t="shared" si="62"/>
        <v>0</v>
      </c>
      <c r="U201" s="36">
        <f t="shared" si="60"/>
        <v>0</v>
      </c>
      <c r="V201" s="73" t="str">
        <f t="shared" si="63"/>
        <v>Доставка не разнесена</v>
      </c>
      <c r="W201" s="73" t="str">
        <f t="shared" si="64"/>
        <v>Доставка не разнесена</v>
      </c>
      <c r="X201" s="73">
        <f t="shared" si="65"/>
        <v>0</v>
      </c>
      <c r="Y201" s="73" t="str">
        <f t="shared" si="61"/>
        <v>Доставка не разнесена</v>
      </c>
    </row>
    <row r="202" spans="2:25">
      <c r="B202" s="77"/>
      <c r="C202" s="79"/>
      <c r="D202" s="56"/>
      <c r="E202" s="37"/>
      <c r="F202" s="38"/>
      <c r="G202" s="38"/>
      <c r="H202" s="37"/>
      <c r="I202" s="37"/>
      <c r="J202" s="37"/>
      <c r="K202" s="57"/>
      <c r="L202" s="53"/>
      <c r="M202" s="26">
        <f t="array" ref="M202">MAX(IF(Таблица2[Столбец2]='Расчет прибыли'!D202,Таблица2[Столбец9]))</f>
        <v>0</v>
      </c>
      <c r="N202" s="63">
        <f t="shared" si="55"/>
        <v>0</v>
      </c>
      <c r="O202" s="64" t="str">
        <f t="shared" si="56"/>
        <v>Доставка не разнесена</v>
      </c>
      <c r="P202" s="61">
        <f t="shared" si="57"/>
        <v>0</v>
      </c>
      <c r="Q202" s="46" t="str">
        <f t="shared" si="58"/>
        <v>Нет данных</v>
      </c>
      <c r="R202" s="30"/>
      <c r="S202" s="71">
        <f t="shared" si="59"/>
        <v>0</v>
      </c>
      <c r="T202" s="72">
        <f t="shared" si="62"/>
        <v>0</v>
      </c>
      <c r="U202" s="36">
        <f t="shared" si="60"/>
        <v>0</v>
      </c>
      <c r="V202" s="73" t="str">
        <f t="shared" si="63"/>
        <v>Доставка не разнесена</v>
      </c>
      <c r="W202" s="73" t="str">
        <f t="shared" si="64"/>
        <v>Доставка не разнесена</v>
      </c>
      <c r="X202" s="73">
        <f t="shared" si="65"/>
        <v>0</v>
      </c>
      <c r="Y202" s="73" t="str">
        <f t="shared" si="61"/>
        <v>Доставка не разнесена</v>
      </c>
    </row>
    <row r="203" spans="2:25">
      <c r="B203" s="77"/>
      <c r="C203" s="79"/>
      <c r="D203" s="56"/>
      <c r="E203" s="37"/>
      <c r="F203" s="38"/>
      <c r="G203" s="38"/>
      <c r="H203" s="37"/>
      <c r="I203" s="37"/>
      <c r="J203" s="37"/>
      <c r="K203" s="57"/>
      <c r="L203" s="53"/>
      <c r="M203" s="26">
        <f t="array" ref="M203">MAX(IF(Таблица2[Столбец2]='Расчет прибыли'!D203,Таблица2[Столбец9]))</f>
        <v>0</v>
      </c>
      <c r="N203" s="63">
        <f t="shared" si="55"/>
        <v>0</v>
      </c>
      <c r="O203" s="64" t="str">
        <f t="shared" si="56"/>
        <v>Доставка не разнесена</v>
      </c>
      <c r="P203" s="61">
        <f t="shared" si="57"/>
        <v>0</v>
      </c>
      <c r="Q203" s="46" t="str">
        <f t="shared" si="58"/>
        <v>Нет данных</v>
      </c>
      <c r="R203" s="30"/>
      <c r="S203" s="71">
        <f t="shared" si="59"/>
        <v>0</v>
      </c>
      <c r="T203" s="72">
        <f t="shared" si="62"/>
        <v>0</v>
      </c>
      <c r="U203" s="36">
        <f t="shared" si="60"/>
        <v>0</v>
      </c>
      <c r="V203" s="73" t="str">
        <f t="shared" si="63"/>
        <v>Доставка не разнесена</v>
      </c>
      <c r="W203" s="73" t="str">
        <f t="shared" si="64"/>
        <v>Доставка не разнесена</v>
      </c>
      <c r="X203" s="73">
        <f t="shared" si="65"/>
        <v>0</v>
      </c>
      <c r="Y203" s="73" t="str">
        <f t="shared" si="61"/>
        <v>Доставка не разнесена</v>
      </c>
    </row>
    <row r="204" spans="2:25">
      <c r="B204" s="77"/>
      <c r="C204" s="79"/>
      <c r="D204" s="56"/>
      <c r="E204" s="37"/>
      <c r="F204" s="38"/>
      <c r="G204" s="38"/>
      <c r="H204" s="37"/>
      <c r="I204" s="37"/>
      <c r="J204" s="37"/>
      <c r="K204" s="57"/>
      <c r="L204" s="53"/>
      <c r="M204" s="26">
        <f t="array" ref="M204">MAX(IF(Таблица2[Столбец2]='Расчет прибыли'!D204,Таблица2[Столбец9]))</f>
        <v>0</v>
      </c>
      <c r="N204" s="63">
        <f t="shared" si="55"/>
        <v>0</v>
      </c>
      <c r="O204" s="64" t="str">
        <f t="shared" si="56"/>
        <v>Доставка не разнесена</v>
      </c>
      <c r="P204" s="61">
        <f t="shared" si="57"/>
        <v>0</v>
      </c>
      <c r="Q204" s="46" t="str">
        <f t="shared" si="58"/>
        <v>Нет данных</v>
      </c>
      <c r="R204" s="30"/>
      <c r="S204" s="71">
        <f t="shared" si="59"/>
        <v>0</v>
      </c>
      <c r="T204" s="72">
        <f t="shared" si="62"/>
        <v>0</v>
      </c>
      <c r="U204" s="36">
        <f t="shared" si="60"/>
        <v>0</v>
      </c>
      <c r="V204" s="73" t="str">
        <f t="shared" si="63"/>
        <v>Доставка не разнесена</v>
      </c>
      <c r="W204" s="73" t="str">
        <f t="shared" si="64"/>
        <v>Доставка не разнесена</v>
      </c>
      <c r="X204" s="73">
        <f t="shared" si="65"/>
        <v>0</v>
      </c>
      <c r="Y204" s="73" t="str">
        <f t="shared" si="61"/>
        <v>Доставка не разнесена</v>
      </c>
    </row>
    <row r="205" spans="2:25">
      <c r="B205" s="77"/>
      <c r="C205" s="79"/>
      <c r="D205" s="56"/>
      <c r="E205" s="37"/>
      <c r="F205" s="38"/>
      <c r="G205" s="38"/>
      <c r="H205" s="37"/>
      <c r="I205" s="37"/>
      <c r="J205" s="37"/>
      <c r="K205" s="57"/>
      <c r="L205" s="53"/>
      <c r="M205" s="26">
        <f t="array" ref="M205">MAX(IF(Таблица2[Столбец2]='Расчет прибыли'!D205,Таблица2[Столбец9]))</f>
        <v>0</v>
      </c>
      <c r="N205" s="63">
        <f t="shared" si="55"/>
        <v>0</v>
      </c>
      <c r="O205" s="64" t="str">
        <f t="shared" si="56"/>
        <v>Доставка не разнесена</v>
      </c>
      <c r="P205" s="61">
        <f t="shared" si="57"/>
        <v>0</v>
      </c>
      <c r="Q205" s="46" t="str">
        <f t="shared" si="58"/>
        <v>Нет данных</v>
      </c>
      <c r="R205" s="30"/>
      <c r="S205" s="71">
        <f t="shared" si="59"/>
        <v>0</v>
      </c>
      <c r="T205" s="72">
        <f t="shared" si="62"/>
        <v>0</v>
      </c>
      <c r="U205" s="36">
        <f t="shared" si="60"/>
        <v>0</v>
      </c>
      <c r="V205" s="73" t="str">
        <f t="shared" si="63"/>
        <v>Доставка не разнесена</v>
      </c>
      <c r="W205" s="73" t="str">
        <f t="shared" si="64"/>
        <v>Доставка не разнесена</v>
      </c>
      <c r="X205" s="73">
        <f t="shared" si="65"/>
        <v>0</v>
      </c>
      <c r="Y205" s="73" t="str">
        <f t="shared" si="61"/>
        <v>Доставка не разнесена</v>
      </c>
    </row>
    <row r="206" spans="2:25">
      <c r="B206" s="77"/>
      <c r="C206" s="79"/>
      <c r="D206" s="56"/>
      <c r="E206" s="37"/>
      <c r="F206" s="38"/>
      <c r="G206" s="38"/>
      <c r="H206" s="37"/>
      <c r="I206" s="37"/>
      <c r="J206" s="37"/>
      <c r="K206" s="57"/>
      <c r="L206" s="53"/>
      <c r="M206" s="26">
        <f t="array" ref="M206">MAX(IF(Таблица2[Столбец2]='Расчет прибыли'!D206,Таблица2[Столбец9]))</f>
        <v>0</v>
      </c>
      <c r="N206" s="63">
        <f t="shared" si="55"/>
        <v>0</v>
      </c>
      <c r="O206" s="64" t="str">
        <f t="shared" si="56"/>
        <v>Доставка не разнесена</v>
      </c>
      <c r="P206" s="61">
        <f t="shared" si="57"/>
        <v>0</v>
      </c>
      <c r="Q206" s="46" t="str">
        <f t="shared" si="58"/>
        <v>Нет данных</v>
      </c>
      <c r="R206" s="30"/>
      <c r="S206" s="71">
        <f t="shared" si="59"/>
        <v>0</v>
      </c>
      <c r="T206" s="72">
        <f t="shared" si="62"/>
        <v>0</v>
      </c>
      <c r="U206" s="36">
        <f t="shared" si="60"/>
        <v>0</v>
      </c>
      <c r="V206" s="73" t="str">
        <f t="shared" si="63"/>
        <v>Доставка не разнесена</v>
      </c>
      <c r="W206" s="73" t="str">
        <f t="shared" si="64"/>
        <v>Доставка не разнесена</v>
      </c>
      <c r="X206" s="73">
        <f t="shared" si="65"/>
        <v>0</v>
      </c>
      <c r="Y206" s="73" t="str">
        <f t="shared" si="61"/>
        <v>Доставка не разнесена</v>
      </c>
    </row>
    <row r="207" spans="2:25">
      <c r="B207" s="77"/>
      <c r="C207" s="79"/>
      <c r="D207" s="56"/>
      <c r="E207" s="37"/>
      <c r="F207" s="38"/>
      <c r="G207" s="38"/>
      <c r="H207" s="37"/>
      <c r="I207" s="37"/>
      <c r="J207" s="37"/>
      <c r="K207" s="57"/>
      <c r="L207" s="53"/>
      <c r="M207" s="26">
        <f t="array" ref="M207">MAX(IF(Таблица2[Столбец2]='Расчет прибыли'!D207,Таблица2[Столбец9]))</f>
        <v>0</v>
      </c>
      <c r="N207" s="63">
        <f t="shared" si="55"/>
        <v>0</v>
      </c>
      <c r="O207" s="64" t="str">
        <f t="shared" si="56"/>
        <v>Доставка не разнесена</v>
      </c>
      <c r="P207" s="61">
        <f t="shared" si="57"/>
        <v>0</v>
      </c>
      <c r="Q207" s="46" t="str">
        <f t="shared" si="58"/>
        <v>Нет данных</v>
      </c>
      <c r="R207" s="30"/>
      <c r="S207" s="71">
        <f t="shared" si="59"/>
        <v>0</v>
      </c>
      <c r="T207" s="72">
        <f t="shared" si="62"/>
        <v>0</v>
      </c>
      <c r="U207" s="36">
        <f t="shared" si="60"/>
        <v>0</v>
      </c>
      <c r="V207" s="73" t="str">
        <f t="shared" si="63"/>
        <v>Доставка не разнесена</v>
      </c>
      <c r="W207" s="73" t="str">
        <f t="shared" si="64"/>
        <v>Доставка не разнесена</v>
      </c>
      <c r="X207" s="73">
        <f t="shared" si="65"/>
        <v>0</v>
      </c>
      <c r="Y207" s="73" t="str">
        <f t="shared" si="61"/>
        <v>Доставка не разнесена</v>
      </c>
    </row>
    <row r="208" spans="2:25">
      <c r="B208" s="77"/>
      <c r="C208" s="79"/>
      <c r="D208" s="56"/>
      <c r="E208" s="37"/>
      <c r="F208" s="38"/>
      <c r="G208" s="38"/>
      <c r="H208" s="37"/>
      <c r="I208" s="37"/>
      <c r="J208" s="37"/>
      <c r="K208" s="57"/>
      <c r="L208" s="53"/>
      <c r="M208" s="26">
        <f t="array" ref="M208">MAX(IF(Таблица2[Столбец2]='Расчет прибыли'!D208,Таблица2[Столбец9]))</f>
        <v>0</v>
      </c>
      <c r="N208" s="63">
        <f t="shared" si="55"/>
        <v>0</v>
      </c>
      <c r="O208" s="64" t="str">
        <f t="shared" si="56"/>
        <v>Доставка не разнесена</v>
      </c>
      <c r="P208" s="61">
        <f t="shared" si="57"/>
        <v>0</v>
      </c>
      <c r="Q208" s="46" t="str">
        <f t="shared" si="58"/>
        <v>Нет данных</v>
      </c>
      <c r="R208" s="30"/>
      <c r="S208" s="71">
        <f t="shared" si="59"/>
        <v>0</v>
      </c>
      <c r="T208" s="72">
        <f t="shared" si="62"/>
        <v>0</v>
      </c>
      <c r="U208" s="36">
        <f t="shared" si="60"/>
        <v>0</v>
      </c>
      <c r="V208" s="73" t="str">
        <f t="shared" si="63"/>
        <v>Доставка не разнесена</v>
      </c>
      <c r="W208" s="73" t="str">
        <f t="shared" si="64"/>
        <v>Доставка не разнесена</v>
      </c>
      <c r="X208" s="73">
        <f t="shared" si="65"/>
        <v>0</v>
      </c>
      <c r="Y208" s="73" t="str">
        <f t="shared" si="61"/>
        <v>Доставка не разнесена</v>
      </c>
    </row>
    <row r="209" spans="2:25">
      <c r="B209" s="77"/>
      <c r="C209" s="79"/>
      <c r="D209" s="56"/>
      <c r="E209" s="37"/>
      <c r="F209" s="38"/>
      <c r="G209" s="38"/>
      <c r="H209" s="37"/>
      <c r="I209" s="37"/>
      <c r="J209" s="37"/>
      <c r="K209" s="57"/>
      <c r="L209" s="53"/>
      <c r="M209" s="26">
        <f t="array" ref="M209">MAX(IF(Таблица2[Столбец2]='Расчет прибыли'!D209,Таблица2[Столбец9]))</f>
        <v>0</v>
      </c>
      <c r="N209" s="63">
        <f t="shared" si="55"/>
        <v>0</v>
      </c>
      <c r="O209" s="64" t="str">
        <f t="shared" si="56"/>
        <v>Доставка не разнесена</v>
      </c>
      <c r="P209" s="61">
        <f t="shared" si="57"/>
        <v>0</v>
      </c>
      <c r="Q209" s="46" t="str">
        <f t="shared" si="58"/>
        <v>Нет данных</v>
      </c>
      <c r="R209" s="30"/>
      <c r="S209" s="71">
        <f t="shared" si="59"/>
        <v>0</v>
      </c>
      <c r="T209" s="72">
        <f t="shared" si="62"/>
        <v>0</v>
      </c>
      <c r="U209" s="36">
        <f t="shared" si="60"/>
        <v>0</v>
      </c>
      <c r="V209" s="73" t="str">
        <f t="shared" si="63"/>
        <v>Доставка не разнесена</v>
      </c>
      <c r="W209" s="73" t="str">
        <f t="shared" si="64"/>
        <v>Доставка не разнесена</v>
      </c>
      <c r="X209" s="73">
        <f t="shared" si="65"/>
        <v>0</v>
      </c>
      <c r="Y209" s="73" t="str">
        <f t="shared" si="61"/>
        <v>Доставка не разнесена</v>
      </c>
    </row>
    <row r="210" spans="2:25">
      <c r="B210" s="77"/>
      <c r="C210" s="79"/>
      <c r="D210" s="56"/>
      <c r="E210" s="37"/>
      <c r="F210" s="38"/>
      <c r="G210" s="38"/>
      <c r="H210" s="37"/>
      <c r="I210" s="37"/>
      <c r="J210" s="37"/>
      <c r="K210" s="57"/>
      <c r="L210" s="53"/>
      <c r="M210" s="26">
        <f t="array" ref="M210">MAX(IF(Таблица2[Столбец2]='Расчет прибыли'!D210,Таблица2[Столбец9]))</f>
        <v>0</v>
      </c>
      <c r="N210" s="63">
        <f t="shared" si="55"/>
        <v>0</v>
      </c>
      <c r="O210" s="64" t="str">
        <f t="shared" si="56"/>
        <v>Доставка не разнесена</v>
      </c>
      <c r="P210" s="61">
        <f t="shared" si="57"/>
        <v>0</v>
      </c>
      <c r="Q210" s="46" t="str">
        <f t="shared" si="58"/>
        <v>Нет данных</v>
      </c>
      <c r="R210" s="30"/>
      <c r="S210" s="71">
        <f t="shared" si="59"/>
        <v>0</v>
      </c>
      <c r="T210" s="72">
        <f t="shared" si="62"/>
        <v>0</v>
      </c>
      <c r="U210" s="36">
        <f t="shared" si="60"/>
        <v>0</v>
      </c>
      <c r="V210" s="73" t="str">
        <f t="shared" si="63"/>
        <v>Доставка не разнесена</v>
      </c>
      <c r="W210" s="73" t="str">
        <f t="shared" si="64"/>
        <v>Доставка не разнесена</v>
      </c>
      <c r="X210" s="73">
        <f t="shared" si="65"/>
        <v>0</v>
      </c>
      <c r="Y210" s="73" t="str">
        <f t="shared" si="61"/>
        <v>Доставка не разнесена</v>
      </c>
    </row>
    <row r="211" spans="2:25">
      <c r="B211" s="77"/>
      <c r="C211" s="79"/>
      <c r="D211" s="56"/>
      <c r="E211" s="37"/>
      <c r="F211" s="38"/>
      <c r="G211" s="38"/>
      <c r="H211" s="37"/>
      <c r="I211" s="37"/>
      <c r="J211" s="37"/>
      <c r="K211" s="57"/>
      <c r="L211" s="53"/>
      <c r="M211" s="26">
        <f t="array" ref="M211">MAX(IF(Таблица2[Столбец2]='Расчет прибыли'!D211,Таблица2[Столбец9]))</f>
        <v>0</v>
      </c>
      <c r="N211" s="63">
        <f t="shared" si="55"/>
        <v>0</v>
      </c>
      <c r="O211" s="64" t="str">
        <f t="shared" si="56"/>
        <v>Доставка не разнесена</v>
      </c>
      <c r="P211" s="61">
        <f t="shared" si="57"/>
        <v>0</v>
      </c>
      <c r="Q211" s="46" t="str">
        <f t="shared" si="58"/>
        <v>Нет данных</v>
      </c>
      <c r="R211" s="30"/>
      <c r="S211" s="71">
        <f t="shared" si="59"/>
        <v>0</v>
      </c>
      <c r="T211" s="72">
        <f t="shared" si="62"/>
        <v>0</v>
      </c>
      <c r="U211" s="36">
        <f t="shared" si="60"/>
        <v>0</v>
      </c>
      <c r="V211" s="73" t="str">
        <f t="shared" si="63"/>
        <v>Доставка не разнесена</v>
      </c>
      <c r="W211" s="73" t="str">
        <f t="shared" si="64"/>
        <v>Доставка не разнесена</v>
      </c>
      <c r="X211" s="73">
        <f t="shared" si="65"/>
        <v>0</v>
      </c>
      <c r="Y211" s="73" t="str">
        <f t="shared" si="61"/>
        <v>Доставка не разнесена</v>
      </c>
    </row>
    <row r="212" spans="2:25">
      <c r="B212" s="77"/>
      <c r="C212" s="79"/>
      <c r="D212" s="56"/>
      <c r="E212" s="37"/>
      <c r="F212" s="38"/>
      <c r="G212" s="38"/>
      <c r="H212" s="37"/>
      <c r="I212" s="37"/>
      <c r="J212" s="37"/>
      <c r="K212" s="57"/>
      <c r="L212" s="53"/>
      <c r="M212" s="26">
        <f t="array" ref="M212">MAX(IF(Таблица2[Столбец2]='Расчет прибыли'!D212,Таблица2[Столбец9]))</f>
        <v>0</v>
      </c>
      <c r="N212" s="63">
        <f t="shared" si="55"/>
        <v>0</v>
      </c>
      <c r="O212" s="64" t="str">
        <f t="shared" si="56"/>
        <v>Доставка не разнесена</v>
      </c>
      <c r="P212" s="61">
        <f t="shared" si="57"/>
        <v>0</v>
      </c>
      <c r="Q212" s="46" t="str">
        <f t="shared" si="58"/>
        <v>Нет данных</v>
      </c>
      <c r="R212" s="30"/>
      <c r="S212" s="71">
        <f t="shared" si="59"/>
        <v>0</v>
      </c>
      <c r="T212" s="72">
        <f t="shared" si="62"/>
        <v>0</v>
      </c>
      <c r="U212" s="36">
        <f t="shared" si="60"/>
        <v>0</v>
      </c>
      <c r="V212" s="73" t="str">
        <f t="shared" si="63"/>
        <v>Доставка не разнесена</v>
      </c>
      <c r="W212" s="73" t="str">
        <f t="shared" si="64"/>
        <v>Доставка не разнесена</v>
      </c>
      <c r="X212" s="73">
        <f t="shared" si="65"/>
        <v>0</v>
      </c>
      <c r="Y212" s="73" t="str">
        <f t="shared" si="61"/>
        <v>Доставка не разнесена</v>
      </c>
    </row>
    <row r="213" spans="2:25">
      <c r="B213" s="77"/>
      <c r="C213" s="79"/>
      <c r="D213" s="56"/>
      <c r="E213" s="37"/>
      <c r="F213" s="38"/>
      <c r="G213" s="38"/>
      <c r="H213" s="37"/>
      <c r="I213" s="37"/>
      <c r="J213" s="37"/>
      <c r="K213" s="57"/>
      <c r="L213" s="53"/>
      <c r="M213" s="26">
        <f t="array" ref="M213">MAX(IF(Таблица2[Столбец2]='Расчет прибыли'!D213,Таблица2[Столбец9]))</f>
        <v>0</v>
      </c>
      <c r="N213" s="63">
        <f t="shared" si="55"/>
        <v>0</v>
      </c>
      <c r="O213" s="64" t="str">
        <f t="shared" si="56"/>
        <v>Доставка не разнесена</v>
      </c>
      <c r="P213" s="61">
        <f t="shared" si="57"/>
        <v>0</v>
      </c>
      <c r="Q213" s="46" t="str">
        <f t="shared" si="58"/>
        <v>Нет данных</v>
      </c>
      <c r="R213" s="30"/>
      <c r="S213" s="71">
        <f t="shared" si="59"/>
        <v>0</v>
      </c>
      <c r="T213" s="72">
        <f t="shared" si="62"/>
        <v>0</v>
      </c>
      <c r="U213" s="36">
        <f t="shared" si="60"/>
        <v>0</v>
      </c>
      <c r="V213" s="73" t="str">
        <f t="shared" si="63"/>
        <v>Доставка не разнесена</v>
      </c>
      <c r="W213" s="73" t="str">
        <f t="shared" si="64"/>
        <v>Доставка не разнесена</v>
      </c>
      <c r="X213" s="73">
        <f t="shared" si="65"/>
        <v>0</v>
      </c>
      <c r="Y213" s="73" t="str">
        <f t="shared" si="61"/>
        <v>Доставка не разнесена</v>
      </c>
    </row>
    <row r="214" spans="2:25">
      <c r="B214" s="77"/>
      <c r="C214" s="79"/>
      <c r="D214" s="56"/>
      <c r="E214" s="37"/>
      <c r="F214" s="38"/>
      <c r="G214" s="38"/>
      <c r="H214" s="37"/>
      <c r="I214" s="37"/>
      <c r="J214" s="37"/>
      <c r="K214" s="57"/>
      <c r="L214" s="53"/>
      <c r="M214" s="26">
        <f t="array" ref="M214">MAX(IF(Таблица2[Столбец2]='Расчет прибыли'!D214,Таблица2[Столбец9]))</f>
        <v>0</v>
      </c>
      <c r="N214" s="63">
        <f t="shared" si="55"/>
        <v>0</v>
      </c>
      <c r="O214" s="64" t="str">
        <f t="shared" si="56"/>
        <v>Доставка не разнесена</v>
      </c>
      <c r="P214" s="61">
        <f t="shared" si="57"/>
        <v>0</v>
      </c>
      <c r="Q214" s="46" t="str">
        <f t="shared" si="58"/>
        <v>Нет данных</v>
      </c>
      <c r="R214" s="30"/>
      <c r="S214" s="71">
        <f t="shared" si="59"/>
        <v>0</v>
      </c>
      <c r="T214" s="72">
        <f t="shared" si="62"/>
        <v>0</v>
      </c>
      <c r="U214" s="36">
        <f t="shared" si="60"/>
        <v>0</v>
      </c>
      <c r="V214" s="73" t="str">
        <f t="shared" si="63"/>
        <v>Доставка не разнесена</v>
      </c>
      <c r="W214" s="73" t="str">
        <f t="shared" si="64"/>
        <v>Доставка не разнесена</v>
      </c>
      <c r="X214" s="73">
        <f t="shared" si="65"/>
        <v>0</v>
      </c>
      <c r="Y214" s="73" t="str">
        <f t="shared" si="61"/>
        <v>Доставка не разнесена</v>
      </c>
    </row>
    <row r="215" spans="2:25">
      <c r="B215" s="77"/>
      <c r="C215" s="79"/>
      <c r="D215" s="56"/>
      <c r="E215" s="37"/>
      <c r="F215" s="38"/>
      <c r="G215" s="38"/>
      <c r="H215" s="37"/>
      <c r="I215" s="37"/>
      <c r="J215" s="37"/>
      <c r="K215" s="57"/>
      <c r="L215" s="53"/>
      <c r="M215" s="26">
        <f t="array" ref="M215">MAX(IF(Таблица2[Столбец2]='Расчет прибыли'!D215,Таблица2[Столбец9]))</f>
        <v>0</v>
      </c>
      <c r="N215" s="63">
        <f t="shared" si="55"/>
        <v>0</v>
      </c>
      <c r="O215" s="64" t="str">
        <f t="shared" si="56"/>
        <v>Доставка не разнесена</v>
      </c>
      <c r="P215" s="61">
        <f t="shared" si="57"/>
        <v>0</v>
      </c>
      <c r="Q215" s="46" t="str">
        <f t="shared" si="58"/>
        <v>Нет данных</v>
      </c>
      <c r="R215" s="30"/>
      <c r="S215" s="71">
        <f t="shared" si="59"/>
        <v>0</v>
      </c>
      <c r="T215" s="72">
        <f t="shared" si="62"/>
        <v>0</v>
      </c>
      <c r="U215" s="36">
        <f t="shared" si="60"/>
        <v>0</v>
      </c>
      <c r="V215" s="73" t="str">
        <f t="shared" si="63"/>
        <v>Доставка не разнесена</v>
      </c>
      <c r="W215" s="73" t="str">
        <f t="shared" si="64"/>
        <v>Доставка не разнесена</v>
      </c>
      <c r="X215" s="73">
        <f t="shared" si="65"/>
        <v>0</v>
      </c>
      <c r="Y215" s="73" t="str">
        <f t="shared" si="61"/>
        <v>Доставка не разнесена</v>
      </c>
    </row>
    <row r="216" spans="2:25">
      <c r="B216" s="77"/>
      <c r="C216" s="79"/>
      <c r="D216" s="56"/>
      <c r="E216" s="37"/>
      <c r="F216" s="38"/>
      <c r="G216" s="38"/>
      <c r="H216" s="37"/>
      <c r="I216" s="37"/>
      <c r="J216" s="37"/>
      <c r="K216" s="57"/>
      <c r="L216" s="53"/>
      <c r="M216" s="26">
        <f t="array" ref="M216">MAX(IF(Таблица2[Столбец2]='Расчет прибыли'!D216,Таблица2[Столбец9]))</f>
        <v>0</v>
      </c>
      <c r="N216" s="63">
        <f t="shared" si="55"/>
        <v>0</v>
      </c>
      <c r="O216" s="64" t="str">
        <f t="shared" si="56"/>
        <v>Доставка не разнесена</v>
      </c>
      <c r="P216" s="61">
        <f t="shared" si="57"/>
        <v>0</v>
      </c>
      <c r="Q216" s="46" t="str">
        <f t="shared" si="58"/>
        <v>Нет данных</v>
      </c>
      <c r="R216" s="30"/>
      <c r="S216" s="71">
        <f t="shared" si="59"/>
        <v>0</v>
      </c>
      <c r="T216" s="72">
        <f t="shared" si="62"/>
        <v>0</v>
      </c>
      <c r="U216" s="36">
        <f t="shared" si="60"/>
        <v>0</v>
      </c>
      <c r="V216" s="73" t="str">
        <f t="shared" si="63"/>
        <v>Доставка не разнесена</v>
      </c>
      <c r="W216" s="73" t="str">
        <f t="shared" si="64"/>
        <v>Доставка не разнесена</v>
      </c>
      <c r="X216" s="73">
        <f t="shared" si="65"/>
        <v>0</v>
      </c>
      <c r="Y216" s="73" t="str">
        <f t="shared" si="61"/>
        <v>Доставка не разнесена</v>
      </c>
    </row>
    <row r="217" spans="2:25">
      <c r="B217" s="77"/>
      <c r="C217" s="79"/>
      <c r="D217" s="56"/>
      <c r="E217" s="37"/>
      <c r="F217" s="38"/>
      <c r="G217" s="38"/>
      <c r="H217" s="37"/>
      <c r="I217" s="37"/>
      <c r="J217" s="37"/>
      <c r="K217" s="57"/>
      <c r="L217" s="53"/>
      <c r="M217" s="26">
        <f t="array" ref="M217">MAX(IF(Таблица2[Столбец2]='Расчет прибыли'!D217,Таблица2[Столбец9]))</f>
        <v>0</v>
      </c>
      <c r="N217" s="63">
        <f t="shared" si="55"/>
        <v>0</v>
      </c>
      <c r="O217" s="64" t="str">
        <f t="shared" si="56"/>
        <v>Доставка не разнесена</v>
      </c>
      <c r="P217" s="61">
        <f t="shared" si="57"/>
        <v>0</v>
      </c>
      <c r="Q217" s="46" t="str">
        <f t="shared" si="58"/>
        <v>Нет данных</v>
      </c>
      <c r="R217" s="30"/>
      <c r="S217" s="71">
        <f t="shared" si="59"/>
        <v>0</v>
      </c>
      <c r="T217" s="72">
        <f t="shared" si="62"/>
        <v>0</v>
      </c>
      <c r="U217" s="36">
        <f t="shared" si="60"/>
        <v>0</v>
      </c>
      <c r="V217" s="73" t="str">
        <f t="shared" si="63"/>
        <v>Доставка не разнесена</v>
      </c>
      <c r="W217" s="73" t="str">
        <f t="shared" si="64"/>
        <v>Доставка не разнесена</v>
      </c>
      <c r="X217" s="73">
        <f t="shared" si="65"/>
        <v>0</v>
      </c>
      <c r="Y217" s="73" t="str">
        <f t="shared" si="61"/>
        <v>Доставка не разнесена</v>
      </c>
    </row>
    <row r="218" spans="2:25">
      <c r="B218" s="77"/>
      <c r="C218" s="79"/>
      <c r="D218" s="56"/>
      <c r="E218" s="37"/>
      <c r="F218" s="38"/>
      <c r="G218" s="38"/>
      <c r="H218" s="37"/>
      <c r="I218" s="37"/>
      <c r="J218" s="37"/>
      <c r="K218" s="57"/>
      <c r="L218" s="53"/>
      <c r="M218" s="26">
        <f t="array" ref="M218">MAX(IF(Таблица2[Столбец2]='Расчет прибыли'!D218,Таблица2[Столбец9]))</f>
        <v>0</v>
      </c>
      <c r="N218" s="63">
        <f t="shared" si="55"/>
        <v>0</v>
      </c>
      <c r="O218" s="64" t="str">
        <f t="shared" si="56"/>
        <v>Доставка не разнесена</v>
      </c>
      <c r="P218" s="61">
        <f t="shared" si="57"/>
        <v>0</v>
      </c>
      <c r="Q218" s="46" t="str">
        <f t="shared" si="58"/>
        <v>Нет данных</v>
      </c>
      <c r="R218" s="30"/>
      <c r="S218" s="71">
        <f t="shared" si="59"/>
        <v>0</v>
      </c>
      <c r="T218" s="72">
        <f t="shared" si="62"/>
        <v>0</v>
      </c>
      <c r="U218" s="36">
        <f t="shared" si="60"/>
        <v>0</v>
      </c>
      <c r="V218" s="73" t="str">
        <f t="shared" si="63"/>
        <v>Доставка не разнесена</v>
      </c>
      <c r="W218" s="73" t="str">
        <f t="shared" si="64"/>
        <v>Доставка не разнесена</v>
      </c>
      <c r="X218" s="73">
        <f t="shared" si="65"/>
        <v>0</v>
      </c>
      <c r="Y218" s="73" t="str">
        <f t="shared" si="61"/>
        <v>Доставка не разнесена</v>
      </c>
    </row>
    <row r="219" spans="2:25">
      <c r="B219" s="77"/>
      <c r="C219" s="79"/>
      <c r="D219" s="56"/>
      <c r="E219" s="37"/>
      <c r="F219" s="38"/>
      <c r="G219" s="38"/>
      <c r="H219" s="37"/>
      <c r="I219" s="37"/>
      <c r="J219" s="37"/>
      <c r="K219" s="57"/>
      <c r="L219" s="53"/>
      <c r="M219" s="26">
        <f t="array" ref="M219">MAX(IF(Таблица2[Столбец2]='Расчет прибыли'!D219,Таблица2[Столбец9]))</f>
        <v>0</v>
      </c>
      <c r="N219" s="63">
        <f t="shared" si="55"/>
        <v>0</v>
      </c>
      <c r="O219" s="64" t="str">
        <f t="shared" si="56"/>
        <v>Доставка не разнесена</v>
      </c>
      <c r="P219" s="61">
        <f t="shared" si="57"/>
        <v>0</v>
      </c>
      <c r="Q219" s="46" t="str">
        <f t="shared" si="58"/>
        <v>Нет данных</v>
      </c>
      <c r="R219" s="30"/>
      <c r="S219" s="71">
        <f t="shared" si="59"/>
        <v>0</v>
      </c>
      <c r="T219" s="72">
        <f t="shared" si="62"/>
        <v>0</v>
      </c>
      <c r="U219" s="36">
        <f t="shared" si="60"/>
        <v>0</v>
      </c>
      <c r="V219" s="73" t="str">
        <f t="shared" si="63"/>
        <v>Доставка не разнесена</v>
      </c>
      <c r="W219" s="73" t="str">
        <f t="shared" si="64"/>
        <v>Доставка не разнесена</v>
      </c>
      <c r="X219" s="73">
        <f t="shared" si="65"/>
        <v>0</v>
      </c>
      <c r="Y219" s="73" t="str">
        <f t="shared" si="61"/>
        <v>Доставка не разнесена</v>
      </c>
    </row>
    <row r="220" spans="2:25" ht="15.75" thickBot="1">
      <c r="B220" s="77"/>
      <c r="C220" s="79"/>
      <c r="D220" s="59"/>
      <c r="E220" s="48"/>
      <c r="F220" s="49"/>
      <c r="G220" s="49"/>
      <c r="H220" s="47"/>
      <c r="I220" s="47"/>
      <c r="J220" s="47"/>
      <c r="K220" s="60"/>
      <c r="L220" s="54"/>
      <c r="M220" s="27">
        <f t="array" ref="M220">MAX(IF(Таблица2[Столбец2]='Расчет прибыли'!D220,Таблица2[Столбец9]))</f>
        <v>0</v>
      </c>
      <c r="N220" s="65">
        <f t="shared" ref="N220" si="66">IF(M220&gt;$L$2,IF((U220-(U220*$L$3*(M220-$L$2)))&lt;0,0,U220-(U220*$L$3*(M220-$L$2))),U220)</f>
        <v>0</v>
      </c>
      <c r="O220" s="66" t="str">
        <f t="shared" ref="O220" si="67">IF(AND(F220&gt;0,G220&gt;0,G220-X220&gt;=0),0,Y220)</f>
        <v>Доставка не разнесена</v>
      </c>
      <c r="P220" s="62">
        <f t="shared" ref="P220" si="68">N220*$Q$3</f>
        <v>0</v>
      </c>
      <c r="Q220" s="50" t="str">
        <f t="shared" ref="Q220" si="69">IF(ISNUMBER(O220),IF(O220&lt;0,"УБЫТОК = "&amp;ROUND(O220,2),O220*$Q$2),"Нет данных")</f>
        <v>Нет данных</v>
      </c>
      <c r="R220" s="30"/>
      <c r="S220" s="71">
        <f t="shared" si="59"/>
        <v>0</v>
      </c>
      <c r="T220" s="72">
        <f t="shared" si="62"/>
        <v>0</v>
      </c>
      <c r="U220" s="36">
        <f t="shared" si="60"/>
        <v>0</v>
      </c>
      <c r="V220" s="73" t="str">
        <f t="shared" si="63"/>
        <v>Доставка не разнесена</v>
      </c>
      <c r="W220" s="73" t="str">
        <f t="shared" si="64"/>
        <v>Доставка не разнесена</v>
      </c>
      <c r="X220" s="73">
        <f t="shared" si="65"/>
        <v>0</v>
      </c>
      <c r="Y220" s="73" t="str">
        <f t="shared" si="61"/>
        <v>Доставка не разнесена</v>
      </c>
    </row>
    <row r="221" spans="2:25" ht="15.75" thickTop="1"/>
  </sheetData>
  <mergeCells count="13">
    <mergeCell ref="AA6:AA7"/>
    <mergeCell ref="AB6:AC6"/>
    <mergeCell ref="AD6:AE6"/>
    <mergeCell ref="B5:C5"/>
    <mergeCell ref="H2:K2"/>
    <mergeCell ref="L5:M5"/>
    <mergeCell ref="D5:K5"/>
    <mergeCell ref="AA3:AI4"/>
    <mergeCell ref="S5:Y5"/>
    <mergeCell ref="N2:P2"/>
    <mergeCell ref="N3:P3"/>
    <mergeCell ref="P5:Q5"/>
    <mergeCell ref="N5:O5"/>
  </mergeCells>
  <conditionalFormatting sqref="H2:H3 V6 O7:O220 V7:Y220">
    <cfRule type="containsText" dxfId="10" priority="17" operator="containsText" text="Укажите курс ЕВРО">
      <formula>NOT(ISERROR(SEARCH("Укажите курс ЕВРО",H2)))</formula>
    </cfRule>
  </conditionalFormatting>
  <conditionalFormatting sqref="N2:N3">
    <cfRule type="containsText" dxfId="9" priority="3" operator="containsText" text="Укажите курс Доллара">
      <formula>NOT(ISERROR(SEARCH("Укажите курс Доллара",N2)))</formula>
    </cfRule>
    <cfRule type="containsText" dxfId="8" priority="4" operator="containsText" text="Укажите курс ЕВРО">
      <formula>NOT(ISERROR(SEARCH("Укажите курс ЕВРО",N2)))</formula>
    </cfRule>
  </conditionalFormatting>
  <conditionalFormatting sqref="O7:O220 V7:Y220 H2:H3 V6">
    <cfRule type="containsText" dxfId="7" priority="16" operator="containsText" text="Укажите курс Доллара">
      <formula>NOT(ISERROR(SEARCH("Укажите курс Доллара",H2)))</formula>
    </cfRule>
  </conditionalFormatting>
  <conditionalFormatting sqref="O7:O220 W7:Y220">
    <cfRule type="containsText" dxfId="6" priority="5" operator="containsText" text="Нет расчета">
      <formula>NOT(ISERROR(SEARCH("Нет расчета",O7)))</formula>
    </cfRule>
    <cfRule type="cellIs" dxfId="5" priority="8" operator="lessThan">
      <formula>0</formula>
    </cfRule>
    <cfRule type="containsText" dxfId="4" priority="9" operator="containsText" text="Доставка не разнесена">
      <formula>NOT(ISERROR(SEARCH("Доставка не разнесена",O7)))</formula>
    </cfRule>
  </conditionalFormatting>
  <conditionalFormatting sqref="R1:S4 Q1:Q12 R5 U6:U220 R7:R12 Q13:R220 Q221:S1048576">
    <cfRule type="containsText" dxfId="3" priority="1" operator="containsText" text="Нет данных">
      <formula>NOT(ISERROR(SEARCH("Нет данных",Q1)))</formula>
    </cfRule>
    <cfRule type="containsText" dxfId="2" priority="2" operator="containsText" text="УБЫТОК">
      <formula>NOT(ISERROR(SEARCH("УБЫТОК",Q1)))</formula>
    </cfRule>
  </conditionalFormatting>
  <conditionalFormatting sqref="V7:V220">
    <cfRule type="cellIs" dxfId="1" priority="18" operator="lessThan">
      <formula>0</formula>
    </cfRule>
    <cfRule type="containsText" dxfId="0" priority="19" operator="containsText" text="Доставка не разнесена">
      <formula>NOT(ISERROR(SEARCH("Доставка не разнесена",V7)))</formula>
    </cfRule>
  </conditionalFormatting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J620"/>
  <sheetViews>
    <sheetView zoomScale="90" zoomScaleNormal="90" workbookViewId="0">
      <selection activeCell="B3" sqref="B3:I299"/>
    </sheetView>
  </sheetViews>
  <sheetFormatPr defaultColWidth="8.85546875" defaultRowHeight="15"/>
  <cols>
    <col min="1" max="1" width="3.7109375" style="1" customWidth="1"/>
    <col min="2" max="2" width="55" style="1" customWidth="1"/>
    <col min="3" max="3" width="35.5703125" style="1" customWidth="1"/>
    <col min="4" max="4" width="10.28515625" style="1" customWidth="1"/>
    <col min="5" max="5" width="11.85546875" style="1" customWidth="1"/>
    <col min="6" max="6" width="10.28515625" style="1" customWidth="1"/>
    <col min="7" max="7" width="15" style="1" customWidth="1"/>
    <col min="8" max="9" width="11.7109375" style="1" customWidth="1"/>
    <col min="10" max="10" width="12" customWidth="1"/>
    <col min="11" max="16384" width="8.85546875" style="1"/>
  </cols>
  <sheetData>
    <row r="1" spans="2:10" ht="24" customHeight="1">
      <c r="B1" s="129" t="s">
        <v>47</v>
      </c>
      <c r="C1" s="130"/>
      <c r="D1" s="130"/>
      <c r="E1" s="130"/>
      <c r="F1" s="130"/>
      <c r="G1" s="130"/>
      <c r="H1" s="130"/>
      <c r="I1" s="130"/>
      <c r="J1" s="131"/>
    </row>
    <row r="2" spans="2:10" ht="38.25">
      <c r="B2" s="24" t="s">
        <v>7</v>
      </c>
      <c r="C2" s="24" t="s">
        <v>8</v>
      </c>
      <c r="D2" s="24" t="s">
        <v>9</v>
      </c>
      <c r="E2" s="24" t="s">
        <v>10</v>
      </c>
      <c r="F2" s="24" t="s">
        <v>11</v>
      </c>
      <c r="G2" s="25" t="s">
        <v>6</v>
      </c>
      <c r="H2" s="24" t="s">
        <v>12</v>
      </c>
      <c r="I2" s="24" t="s">
        <v>13</v>
      </c>
      <c r="J2" s="23" t="s">
        <v>14</v>
      </c>
    </row>
    <row r="3" spans="2:10">
      <c r="B3" s="85" t="s">
        <v>411</v>
      </c>
      <c r="C3" s="85"/>
      <c r="D3" s="85"/>
      <c r="E3" s="85"/>
      <c r="F3" s="85"/>
      <c r="G3" s="82"/>
      <c r="H3" s="82"/>
      <c r="I3" s="82"/>
      <c r="J3" t="str">
        <f>IF(E3=0,"Нет данных",IF(H3=0,F3-E3,"Нет данных"))</f>
        <v>Нет данных</v>
      </c>
    </row>
    <row r="4" spans="2:10" ht="22.5">
      <c r="B4" s="31" t="s">
        <v>411</v>
      </c>
      <c r="C4" s="32" t="s">
        <v>371</v>
      </c>
      <c r="D4" s="32" t="s">
        <v>74</v>
      </c>
      <c r="E4" s="32" t="s">
        <v>85</v>
      </c>
      <c r="F4" s="32" t="s">
        <v>74</v>
      </c>
      <c r="G4" s="33">
        <v>264550</v>
      </c>
      <c r="H4" s="34">
        <v>264550</v>
      </c>
      <c r="I4" s="35"/>
      <c r="J4" t="str">
        <f t="shared" ref="J4:J67" si="0">IF(E4=0,"Нет данных",IF(H4=0,F4-E4,"Нет данных"))</f>
        <v>Нет данных</v>
      </c>
    </row>
    <row r="5" spans="2:10" ht="22.5">
      <c r="B5" s="31" t="s">
        <v>412</v>
      </c>
      <c r="C5" s="32" t="s">
        <v>371</v>
      </c>
      <c r="D5" s="32" t="s">
        <v>74</v>
      </c>
      <c r="E5" s="32" t="s">
        <v>85</v>
      </c>
      <c r="F5" s="32" t="s">
        <v>76</v>
      </c>
      <c r="G5" s="33">
        <v>100000</v>
      </c>
      <c r="H5" s="34">
        <v>164550</v>
      </c>
      <c r="I5" s="35"/>
      <c r="J5" t="str">
        <f t="shared" si="0"/>
        <v>Нет данных</v>
      </c>
    </row>
    <row r="6" spans="2:10" ht="22.5">
      <c r="B6" s="31" t="s">
        <v>413</v>
      </c>
      <c r="C6" s="32" t="s">
        <v>371</v>
      </c>
      <c r="D6" s="32" t="s">
        <v>74</v>
      </c>
      <c r="E6" s="32" t="s">
        <v>85</v>
      </c>
      <c r="F6" s="32" t="s">
        <v>90</v>
      </c>
      <c r="G6" s="33">
        <v>100000</v>
      </c>
      <c r="H6" s="34">
        <v>64550</v>
      </c>
      <c r="I6" s="35"/>
      <c r="J6" t="str">
        <f t="shared" si="0"/>
        <v>Нет данных</v>
      </c>
    </row>
    <row r="7" spans="2:10" ht="22.5">
      <c r="B7" s="31" t="s">
        <v>104</v>
      </c>
      <c r="C7" s="32" t="s">
        <v>371</v>
      </c>
      <c r="D7" s="32" t="s">
        <v>74</v>
      </c>
      <c r="E7" s="32" t="s">
        <v>85</v>
      </c>
      <c r="F7" s="32" t="s">
        <v>102</v>
      </c>
      <c r="G7" s="33">
        <v>64550</v>
      </c>
      <c r="H7" s="35"/>
      <c r="I7" s="35"/>
      <c r="J7">
        <f t="shared" si="0"/>
        <v>12</v>
      </c>
    </row>
    <row r="8" spans="2:10">
      <c r="B8" s="85" t="s">
        <v>414</v>
      </c>
      <c r="C8" s="85"/>
      <c r="D8" s="85"/>
      <c r="E8" s="85"/>
      <c r="F8" s="85"/>
      <c r="G8" s="82"/>
      <c r="H8" s="82"/>
      <c r="I8" s="82"/>
      <c r="J8" t="str">
        <f t="shared" si="0"/>
        <v>Нет данных</v>
      </c>
    </row>
    <row r="9" spans="2:10" ht="22.5">
      <c r="B9" s="31" t="s">
        <v>414</v>
      </c>
      <c r="C9" s="32" t="s">
        <v>415</v>
      </c>
      <c r="D9" s="32" t="s">
        <v>72</v>
      </c>
      <c r="E9" s="32" t="s">
        <v>79</v>
      </c>
      <c r="F9" s="32" t="s">
        <v>72</v>
      </c>
      <c r="G9" s="33">
        <v>1204</v>
      </c>
      <c r="H9" s="34">
        <v>1204</v>
      </c>
      <c r="I9" s="35"/>
      <c r="J9" t="str">
        <f t="shared" si="0"/>
        <v>Нет данных</v>
      </c>
    </row>
    <row r="10" spans="2:10" ht="22.5">
      <c r="B10" s="31" t="s">
        <v>416</v>
      </c>
      <c r="C10" s="32" t="s">
        <v>415</v>
      </c>
      <c r="D10" s="32" t="s">
        <v>72</v>
      </c>
      <c r="E10" s="32" t="s">
        <v>79</v>
      </c>
      <c r="F10" s="32" t="s">
        <v>77</v>
      </c>
      <c r="G10" s="33">
        <v>1204</v>
      </c>
      <c r="H10" s="35"/>
      <c r="I10" s="35"/>
      <c r="J10">
        <f t="shared" si="0"/>
        <v>-2</v>
      </c>
    </row>
    <row r="11" spans="2:10">
      <c r="B11" s="85" t="s">
        <v>417</v>
      </c>
      <c r="C11" s="85"/>
      <c r="D11" s="85"/>
      <c r="E11" s="85"/>
      <c r="F11" s="85"/>
      <c r="G11" s="82"/>
      <c r="H11" s="82"/>
      <c r="I11" s="82"/>
      <c r="J11" t="str">
        <f t="shared" si="0"/>
        <v>Нет данных</v>
      </c>
    </row>
    <row r="12" spans="2:10" ht="22.5">
      <c r="B12" s="31" t="s">
        <v>417</v>
      </c>
      <c r="C12" s="32" t="s">
        <v>372</v>
      </c>
      <c r="D12" s="32" t="s">
        <v>80</v>
      </c>
      <c r="E12" s="32" t="s">
        <v>85</v>
      </c>
      <c r="F12" s="32" t="s">
        <v>80</v>
      </c>
      <c r="G12" s="33">
        <v>29415.599999999999</v>
      </c>
      <c r="H12" s="34">
        <v>29415.599999999999</v>
      </c>
      <c r="I12" s="35"/>
      <c r="J12" t="str">
        <f t="shared" si="0"/>
        <v>Нет данных</v>
      </c>
    </row>
    <row r="13" spans="2:10" ht="22.5">
      <c r="B13" s="31" t="s">
        <v>418</v>
      </c>
      <c r="C13" s="32" t="s">
        <v>372</v>
      </c>
      <c r="D13" s="32" t="s">
        <v>80</v>
      </c>
      <c r="E13" s="32" t="s">
        <v>85</v>
      </c>
      <c r="F13" s="32" t="s">
        <v>85</v>
      </c>
      <c r="G13" s="33">
        <v>29415.599999999999</v>
      </c>
      <c r="H13" s="35"/>
      <c r="I13" s="35"/>
      <c r="J13">
        <f t="shared" si="0"/>
        <v>0</v>
      </c>
    </row>
    <row r="14" spans="2:10">
      <c r="B14" s="85" t="s">
        <v>419</v>
      </c>
      <c r="C14" s="85"/>
      <c r="D14" s="85"/>
      <c r="E14" s="85"/>
      <c r="F14" s="85"/>
      <c r="G14" s="82"/>
      <c r="H14" s="82"/>
      <c r="I14" s="82"/>
      <c r="J14" t="str">
        <f t="shared" si="0"/>
        <v>Нет данных</v>
      </c>
    </row>
    <row r="15" spans="2:10" ht="22.5">
      <c r="B15" s="31" t="s">
        <v>419</v>
      </c>
      <c r="C15" s="32" t="s">
        <v>420</v>
      </c>
      <c r="D15" s="32" t="s">
        <v>70</v>
      </c>
      <c r="E15" s="32" t="s">
        <v>105</v>
      </c>
      <c r="F15" s="32" t="s">
        <v>70</v>
      </c>
      <c r="G15" s="33">
        <v>5624</v>
      </c>
      <c r="H15" s="34">
        <v>5624</v>
      </c>
      <c r="I15" s="35"/>
      <c r="J15" t="str">
        <f t="shared" si="0"/>
        <v>Нет данных</v>
      </c>
    </row>
    <row r="16" spans="2:10" ht="22.5">
      <c r="B16" s="31" t="s">
        <v>421</v>
      </c>
      <c r="C16" s="32" t="s">
        <v>420</v>
      </c>
      <c r="D16" s="32" t="s">
        <v>70</v>
      </c>
      <c r="E16" s="32" t="s">
        <v>105</v>
      </c>
      <c r="F16" s="32" t="s">
        <v>76</v>
      </c>
      <c r="G16" s="33">
        <v>3626</v>
      </c>
      <c r="H16" s="34">
        <v>1998</v>
      </c>
      <c r="I16" s="35"/>
      <c r="J16" t="str">
        <f t="shared" si="0"/>
        <v>Нет данных</v>
      </c>
    </row>
    <row r="17" spans="2:10" ht="22.5">
      <c r="B17" s="31" t="s">
        <v>118</v>
      </c>
      <c r="C17" s="32" t="s">
        <v>420</v>
      </c>
      <c r="D17" s="32" t="s">
        <v>70</v>
      </c>
      <c r="E17" s="32" t="s">
        <v>105</v>
      </c>
      <c r="F17" s="32" t="s">
        <v>97</v>
      </c>
      <c r="G17" s="33">
        <v>1998</v>
      </c>
      <c r="H17" s="35"/>
      <c r="I17" s="35"/>
      <c r="J17">
        <f t="shared" si="0"/>
        <v>-1</v>
      </c>
    </row>
    <row r="18" spans="2:10">
      <c r="B18" s="85" t="s">
        <v>422</v>
      </c>
      <c r="C18" s="85"/>
      <c r="D18" s="85"/>
      <c r="E18" s="85"/>
      <c r="F18" s="85"/>
      <c r="G18" s="82"/>
      <c r="H18" s="82"/>
      <c r="I18" s="82"/>
      <c r="J18" t="str">
        <f t="shared" si="0"/>
        <v>Нет данных</v>
      </c>
    </row>
    <row r="19" spans="2:10" ht="22.5">
      <c r="B19" s="31" t="s">
        <v>422</v>
      </c>
      <c r="C19" s="32" t="s">
        <v>423</v>
      </c>
      <c r="D19" s="32" t="s">
        <v>81</v>
      </c>
      <c r="E19" s="32" t="s">
        <v>83</v>
      </c>
      <c r="F19" s="32" t="s">
        <v>81</v>
      </c>
      <c r="G19" s="33">
        <v>56808</v>
      </c>
      <c r="H19" s="34">
        <v>56808</v>
      </c>
      <c r="I19" s="35"/>
      <c r="J19" t="str">
        <f t="shared" si="0"/>
        <v>Нет данных</v>
      </c>
    </row>
    <row r="20" spans="2:10" ht="22.5">
      <c r="B20" s="31" t="s">
        <v>424</v>
      </c>
      <c r="C20" s="32" t="s">
        <v>423</v>
      </c>
      <c r="D20" s="32" t="s">
        <v>81</v>
      </c>
      <c r="E20" s="32" t="s">
        <v>83</v>
      </c>
      <c r="F20" s="32" t="s">
        <v>79</v>
      </c>
      <c r="G20" s="33">
        <v>56808</v>
      </c>
      <c r="H20" s="35"/>
      <c r="I20" s="35"/>
      <c r="J20">
        <f t="shared" si="0"/>
        <v>-4</v>
      </c>
    </row>
    <row r="21" spans="2:10">
      <c r="B21" s="85" t="s">
        <v>425</v>
      </c>
      <c r="C21" s="85"/>
      <c r="D21" s="85"/>
      <c r="E21" s="85"/>
      <c r="F21" s="85"/>
      <c r="G21" s="82"/>
      <c r="H21" s="82"/>
      <c r="I21" s="82"/>
      <c r="J21" t="str">
        <f t="shared" si="0"/>
        <v>Нет данных</v>
      </c>
    </row>
    <row r="22" spans="2:10" ht="22.5">
      <c r="B22" s="31" t="s">
        <v>425</v>
      </c>
      <c r="C22" s="32" t="s">
        <v>375</v>
      </c>
      <c r="D22" s="32" t="s">
        <v>81</v>
      </c>
      <c r="E22" s="32" t="s">
        <v>100</v>
      </c>
      <c r="F22" s="32" t="s">
        <v>81</v>
      </c>
      <c r="G22" s="33">
        <v>25000</v>
      </c>
      <c r="H22" s="34">
        <v>25000</v>
      </c>
      <c r="I22" s="35"/>
      <c r="J22" t="str">
        <f t="shared" si="0"/>
        <v>Нет данных</v>
      </c>
    </row>
    <row r="23" spans="2:10" ht="22.5">
      <c r="B23" s="31" t="s">
        <v>426</v>
      </c>
      <c r="C23" s="32" t="s">
        <v>375</v>
      </c>
      <c r="D23" s="32" t="s">
        <v>81</v>
      </c>
      <c r="E23" s="32" t="s">
        <v>100</v>
      </c>
      <c r="F23" s="32" t="s">
        <v>120</v>
      </c>
      <c r="G23" s="33">
        <v>25000</v>
      </c>
      <c r="H23" s="35"/>
      <c r="I23" s="35"/>
      <c r="J23">
        <f t="shared" si="0"/>
        <v>6</v>
      </c>
    </row>
    <row r="24" spans="2:10">
      <c r="B24" s="85" t="s">
        <v>427</v>
      </c>
      <c r="C24" s="85"/>
      <c r="D24" s="85"/>
      <c r="E24" s="85"/>
      <c r="F24" s="85"/>
      <c r="G24" s="82"/>
      <c r="H24" s="82"/>
      <c r="I24" s="82"/>
      <c r="J24" t="str">
        <f t="shared" si="0"/>
        <v>Нет данных</v>
      </c>
    </row>
    <row r="25" spans="2:10" ht="22.5">
      <c r="B25" s="31" t="s">
        <v>427</v>
      </c>
      <c r="C25" s="32" t="s">
        <v>428</v>
      </c>
      <c r="D25" s="32" t="s">
        <v>81</v>
      </c>
      <c r="E25" s="32" t="s">
        <v>100</v>
      </c>
      <c r="F25" s="32" t="s">
        <v>81</v>
      </c>
      <c r="G25" s="33">
        <v>312169.27</v>
      </c>
      <c r="H25" s="34">
        <v>312169.27</v>
      </c>
      <c r="I25" s="35"/>
      <c r="J25" t="str">
        <f t="shared" si="0"/>
        <v>Нет данных</v>
      </c>
    </row>
    <row r="26" spans="2:10" ht="22.5">
      <c r="B26" s="31" t="s">
        <v>429</v>
      </c>
      <c r="C26" s="32" t="s">
        <v>428</v>
      </c>
      <c r="D26" s="32" t="s">
        <v>81</v>
      </c>
      <c r="E26" s="32" t="s">
        <v>100</v>
      </c>
      <c r="F26" s="32" t="s">
        <v>106</v>
      </c>
      <c r="G26" s="33">
        <v>312169.27</v>
      </c>
      <c r="H26" s="35"/>
      <c r="I26" s="35"/>
      <c r="J26">
        <f t="shared" si="0"/>
        <v>-6</v>
      </c>
    </row>
    <row r="27" spans="2:10">
      <c r="B27" s="85" t="s">
        <v>430</v>
      </c>
      <c r="C27" s="85"/>
      <c r="D27" s="85"/>
      <c r="E27" s="85"/>
      <c r="F27" s="85"/>
      <c r="G27" s="82"/>
      <c r="H27" s="82"/>
      <c r="I27" s="82"/>
      <c r="J27" t="str">
        <f t="shared" si="0"/>
        <v>Нет данных</v>
      </c>
    </row>
    <row r="28" spans="2:10" ht="22.5">
      <c r="B28" s="31" t="s">
        <v>430</v>
      </c>
      <c r="C28" s="32" t="s">
        <v>431</v>
      </c>
      <c r="D28" s="32" t="s">
        <v>82</v>
      </c>
      <c r="E28" s="32" t="s">
        <v>112</v>
      </c>
      <c r="F28" s="32" t="s">
        <v>82</v>
      </c>
      <c r="G28" s="33">
        <v>72210.600000000006</v>
      </c>
      <c r="H28" s="34">
        <v>72210.600000000006</v>
      </c>
      <c r="I28" s="35"/>
      <c r="J28" t="str">
        <f t="shared" si="0"/>
        <v>Нет данных</v>
      </c>
    </row>
    <row r="29" spans="2:10" ht="22.5">
      <c r="B29" s="31" t="s">
        <v>432</v>
      </c>
      <c r="C29" s="32" t="s">
        <v>431</v>
      </c>
      <c r="D29" s="32" t="s">
        <v>82</v>
      </c>
      <c r="E29" s="32" t="s">
        <v>112</v>
      </c>
      <c r="F29" s="32" t="s">
        <v>103</v>
      </c>
      <c r="G29" s="33">
        <v>72210.600000000006</v>
      </c>
      <c r="H29" s="35"/>
      <c r="I29" s="35"/>
      <c r="J29">
        <f t="shared" si="0"/>
        <v>-7</v>
      </c>
    </row>
    <row r="30" spans="2:10">
      <c r="B30" s="85" t="s">
        <v>433</v>
      </c>
      <c r="C30" s="85"/>
      <c r="D30" s="85"/>
      <c r="E30" s="85"/>
      <c r="F30" s="85"/>
      <c r="G30" s="82"/>
      <c r="H30" s="82"/>
      <c r="I30" s="82"/>
      <c r="J30" t="str">
        <f t="shared" si="0"/>
        <v>Нет данных</v>
      </c>
    </row>
    <row r="31" spans="2:10" ht="22.5">
      <c r="B31" s="31" t="s">
        <v>433</v>
      </c>
      <c r="C31" s="32" t="s">
        <v>371</v>
      </c>
      <c r="D31" s="32" t="s">
        <v>79</v>
      </c>
      <c r="E31" s="32" t="s">
        <v>106</v>
      </c>
      <c r="F31" s="32" t="s">
        <v>79</v>
      </c>
      <c r="G31" s="33">
        <v>262700</v>
      </c>
      <c r="H31" s="34">
        <v>262700</v>
      </c>
      <c r="I31" s="35"/>
      <c r="J31" t="str">
        <f t="shared" si="0"/>
        <v>Нет данных</v>
      </c>
    </row>
    <row r="32" spans="2:10" ht="22.5">
      <c r="B32" s="31" t="s">
        <v>107</v>
      </c>
      <c r="C32" s="32" t="s">
        <v>371</v>
      </c>
      <c r="D32" s="32" t="s">
        <v>79</v>
      </c>
      <c r="E32" s="32" t="s">
        <v>106</v>
      </c>
      <c r="F32" s="32" t="s">
        <v>108</v>
      </c>
      <c r="G32" s="33">
        <v>43220</v>
      </c>
      <c r="H32" s="34">
        <v>219480</v>
      </c>
      <c r="I32" s="35"/>
      <c r="J32" t="str">
        <f t="shared" si="0"/>
        <v>Нет данных</v>
      </c>
    </row>
    <row r="33" spans="2:10" ht="22.5">
      <c r="B33" s="31" t="s">
        <v>434</v>
      </c>
      <c r="C33" s="32" t="s">
        <v>371</v>
      </c>
      <c r="D33" s="32" t="s">
        <v>79</v>
      </c>
      <c r="E33" s="32" t="s">
        <v>106</v>
      </c>
      <c r="F33" s="32" t="s">
        <v>100</v>
      </c>
      <c r="G33" s="33">
        <v>100000</v>
      </c>
      <c r="H33" s="34">
        <v>119480</v>
      </c>
      <c r="I33" s="35"/>
      <c r="J33" t="str">
        <f t="shared" si="0"/>
        <v>Нет данных</v>
      </c>
    </row>
    <row r="34" spans="2:10" ht="22.5">
      <c r="B34" s="31" t="s">
        <v>435</v>
      </c>
      <c r="C34" s="32" t="s">
        <v>371</v>
      </c>
      <c r="D34" s="32" t="s">
        <v>79</v>
      </c>
      <c r="E34" s="32" t="s">
        <v>106</v>
      </c>
      <c r="F34" s="32" t="s">
        <v>201</v>
      </c>
      <c r="G34" s="33">
        <v>70000</v>
      </c>
      <c r="H34" s="34">
        <v>49480</v>
      </c>
      <c r="I34" s="35"/>
      <c r="J34" t="str">
        <f t="shared" si="0"/>
        <v>Нет данных</v>
      </c>
    </row>
    <row r="35" spans="2:10" ht="22.5">
      <c r="B35" s="31" t="s">
        <v>436</v>
      </c>
      <c r="C35" s="32" t="s">
        <v>371</v>
      </c>
      <c r="D35" s="32" t="s">
        <v>79</v>
      </c>
      <c r="E35" s="32" t="s">
        <v>106</v>
      </c>
      <c r="F35" s="32" t="s">
        <v>211</v>
      </c>
      <c r="G35" s="33">
        <v>49480</v>
      </c>
      <c r="H35" s="35"/>
      <c r="I35" s="35"/>
      <c r="J35">
        <f t="shared" si="0"/>
        <v>19</v>
      </c>
    </row>
    <row r="36" spans="2:10">
      <c r="B36" s="85" t="s">
        <v>437</v>
      </c>
      <c r="C36" s="85"/>
      <c r="D36" s="85"/>
      <c r="E36" s="85"/>
      <c r="F36" s="85"/>
      <c r="G36" s="82"/>
      <c r="H36" s="82"/>
      <c r="I36" s="82"/>
      <c r="J36" t="str">
        <f t="shared" si="0"/>
        <v>Нет данных</v>
      </c>
    </row>
    <row r="37" spans="2:10" ht="22.5">
      <c r="B37" s="31" t="s">
        <v>437</v>
      </c>
      <c r="C37" s="32" t="s">
        <v>438</v>
      </c>
      <c r="D37" s="32" t="s">
        <v>79</v>
      </c>
      <c r="E37" s="32" t="s">
        <v>115</v>
      </c>
      <c r="F37" s="32" t="s">
        <v>79</v>
      </c>
      <c r="G37" s="33">
        <v>147600</v>
      </c>
      <c r="H37" s="34">
        <v>147600</v>
      </c>
      <c r="I37" s="35"/>
      <c r="J37" t="str">
        <f t="shared" si="0"/>
        <v>Нет данных</v>
      </c>
    </row>
    <row r="38" spans="2:10" ht="22.5">
      <c r="B38" s="31" t="s">
        <v>439</v>
      </c>
      <c r="C38" s="32" t="s">
        <v>438</v>
      </c>
      <c r="D38" s="32" t="s">
        <v>79</v>
      </c>
      <c r="E38" s="32" t="s">
        <v>115</v>
      </c>
      <c r="F38" s="32" t="s">
        <v>113</v>
      </c>
      <c r="G38" s="33">
        <v>147600</v>
      </c>
      <c r="H38" s="35"/>
      <c r="I38" s="35"/>
      <c r="J38">
        <f t="shared" si="0"/>
        <v>2</v>
      </c>
    </row>
    <row r="39" spans="2:10">
      <c r="B39" s="85" t="s">
        <v>440</v>
      </c>
      <c r="C39" s="85"/>
      <c r="D39" s="85"/>
      <c r="E39" s="85"/>
      <c r="F39" s="85"/>
      <c r="G39" s="82"/>
      <c r="H39" s="82"/>
      <c r="I39" s="82"/>
      <c r="J39" t="str">
        <f t="shared" si="0"/>
        <v>Нет данных</v>
      </c>
    </row>
    <row r="40" spans="2:10" ht="22.5">
      <c r="B40" s="31" t="s">
        <v>440</v>
      </c>
      <c r="C40" s="32" t="s">
        <v>374</v>
      </c>
      <c r="D40" s="32" t="s">
        <v>85</v>
      </c>
      <c r="E40" s="32" t="s">
        <v>201</v>
      </c>
      <c r="F40" s="32" t="s">
        <v>85</v>
      </c>
      <c r="G40" s="33">
        <v>262950</v>
      </c>
      <c r="H40" s="34">
        <v>262950</v>
      </c>
      <c r="I40" s="35"/>
      <c r="J40" t="str">
        <f t="shared" si="0"/>
        <v>Нет данных</v>
      </c>
    </row>
    <row r="41" spans="2:10" ht="22.5">
      <c r="B41" s="31" t="s">
        <v>441</v>
      </c>
      <c r="C41" s="32" t="s">
        <v>374</v>
      </c>
      <c r="D41" s="32" t="s">
        <v>85</v>
      </c>
      <c r="E41" s="32" t="s">
        <v>201</v>
      </c>
      <c r="F41" s="32" t="s">
        <v>442</v>
      </c>
      <c r="G41" s="33">
        <v>262950</v>
      </c>
      <c r="H41" s="35"/>
      <c r="I41" s="35"/>
      <c r="J41">
        <f t="shared" si="0"/>
        <v>6</v>
      </c>
    </row>
    <row r="42" spans="2:10">
      <c r="B42" s="85" t="s">
        <v>443</v>
      </c>
      <c r="C42" s="85"/>
      <c r="D42" s="85"/>
      <c r="E42" s="85"/>
      <c r="F42" s="85"/>
      <c r="G42" s="82"/>
      <c r="H42" s="82"/>
      <c r="I42" s="82"/>
      <c r="J42" t="str">
        <f t="shared" si="0"/>
        <v>Нет данных</v>
      </c>
    </row>
    <row r="43" spans="2:10" ht="22.5">
      <c r="B43" s="31" t="s">
        <v>443</v>
      </c>
      <c r="C43" s="32" t="s">
        <v>375</v>
      </c>
      <c r="D43" s="32" t="s">
        <v>85</v>
      </c>
      <c r="E43" s="32" t="s">
        <v>201</v>
      </c>
      <c r="F43" s="32" t="s">
        <v>85</v>
      </c>
      <c r="G43" s="33">
        <v>898550</v>
      </c>
      <c r="H43" s="34">
        <v>898550</v>
      </c>
      <c r="I43" s="35"/>
      <c r="J43" t="str">
        <f t="shared" si="0"/>
        <v>Нет данных</v>
      </c>
    </row>
    <row r="44" spans="2:10" ht="22.5">
      <c r="B44" s="31" t="s">
        <v>441</v>
      </c>
      <c r="C44" s="32" t="s">
        <v>375</v>
      </c>
      <c r="D44" s="32" t="s">
        <v>85</v>
      </c>
      <c r="E44" s="32" t="s">
        <v>201</v>
      </c>
      <c r="F44" s="32" t="s">
        <v>442</v>
      </c>
      <c r="G44" s="33">
        <v>898550</v>
      </c>
      <c r="H44" s="35"/>
      <c r="I44" s="35"/>
      <c r="J44">
        <f t="shared" si="0"/>
        <v>6</v>
      </c>
    </row>
    <row r="45" spans="2:10">
      <c r="B45" s="85" t="s">
        <v>444</v>
      </c>
      <c r="C45" s="85"/>
      <c r="D45" s="85"/>
      <c r="E45" s="85"/>
      <c r="F45" s="85"/>
      <c r="G45" s="82"/>
      <c r="H45" s="82"/>
      <c r="I45" s="82"/>
      <c r="J45" t="str">
        <f t="shared" si="0"/>
        <v>Нет данных</v>
      </c>
    </row>
    <row r="46" spans="2:10" ht="22.5">
      <c r="B46" s="31" t="s">
        <v>444</v>
      </c>
      <c r="C46" s="32" t="s">
        <v>431</v>
      </c>
      <c r="D46" s="32" t="s">
        <v>84</v>
      </c>
      <c r="E46" s="32" t="s">
        <v>117</v>
      </c>
      <c r="F46" s="32" t="s">
        <v>84</v>
      </c>
      <c r="G46" s="33">
        <v>992758.2</v>
      </c>
      <c r="H46" s="34">
        <v>992758.2</v>
      </c>
      <c r="I46" s="35"/>
      <c r="J46" t="str">
        <f t="shared" si="0"/>
        <v>Нет данных</v>
      </c>
    </row>
    <row r="47" spans="2:10" ht="22.5">
      <c r="B47" s="31" t="s">
        <v>445</v>
      </c>
      <c r="C47" s="32" t="s">
        <v>431</v>
      </c>
      <c r="D47" s="32" t="s">
        <v>84</v>
      </c>
      <c r="E47" s="32" t="s">
        <v>117</v>
      </c>
      <c r="F47" s="32" t="s">
        <v>117</v>
      </c>
      <c r="G47" s="33">
        <v>402758.2</v>
      </c>
      <c r="H47" s="34">
        <v>590000</v>
      </c>
      <c r="I47" s="35"/>
      <c r="J47" t="str">
        <f t="shared" si="0"/>
        <v>Нет данных</v>
      </c>
    </row>
    <row r="48" spans="2:10" ht="22.5">
      <c r="B48" s="31" t="s">
        <v>446</v>
      </c>
      <c r="C48" s="32" t="s">
        <v>431</v>
      </c>
      <c r="D48" s="32" t="s">
        <v>84</v>
      </c>
      <c r="E48" s="32" t="s">
        <v>117</v>
      </c>
      <c r="F48" s="32" t="s">
        <v>214</v>
      </c>
      <c r="G48" s="33">
        <v>590000</v>
      </c>
      <c r="H48" s="35"/>
      <c r="I48" s="35"/>
      <c r="J48">
        <f t="shared" si="0"/>
        <v>4</v>
      </c>
    </row>
    <row r="49" spans="2:10">
      <c r="B49" s="85" t="s">
        <v>447</v>
      </c>
      <c r="C49" s="85"/>
      <c r="D49" s="85"/>
      <c r="E49" s="85"/>
      <c r="F49" s="85"/>
      <c r="G49" s="82"/>
      <c r="H49" s="82"/>
      <c r="I49" s="82"/>
      <c r="J49" t="str">
        <f t="shared" si="0"/>
        <v>Нет данных</v>
      </c>
    </row>
    <row r="50" spans="2:10" ht="22.5">
      <c r="B50" s="31" t="s">
        <v>447</v>
      </c>
      <c r="C50" s="32" t="s">
        <v>448</v>
      </c>
      <c r="D50" s="32" t="s">
        <v>85</v>
      </c>
      <c r="E50" s="32" t="s">
        <v>201</v>
      </c>
      <c r="F50" s="32" t="s">
        <v>85</v>
      </c>
      <c r="G50" s="33">
        <v>644000</v>
      </c>
      <c r="H50" s="34">
        <v>644000</v>
      </c>
      <c r="I50" s="35"/>
      <c r="J50" t="str">
        <f t="shared" si="0"/>
        <v>Нет данных</v>
      </c>
    </row>
    <row r="51" spans="2:10" ht="22.5">
      <c r="B51" s="31" t="s">
        <v>449</v>
      </c>
      <c r="C51" s="32" t="s">
        <v>448</v>
      </c>
      <c r="D51" s="32" t="s">
        <v>85</v>
      </c>
      <c r="E51" s="32" t="s">
        <v>201</v>
      </c>
      <c r="F51" s="32" t="s">
        <v>201</v>
      </c>
      <c r="G51" s="33">
        <v>644000</v>
      </c>
      <c r="H51" s="35"/>
      <c r="I51" s="35"/>
      <c r="J51">
        <f t="shared" si="0"/>
        <v>0</v>
      </c>
    </row>
    <row r="52" spans="2:10">
      <c r="B52" s="85" t="s">
        <v>450</v>
      </c>
      <c r="C52" s="85"/>
      <c r="D52" s="85"/>
      <c r="E52" s="85"/>
      <c r="F52" s="85"/>
      <c r="G52" s="82"/>
      <c r="H52" s="82"/>
      <c r="I52" s="82"/>
      <c r="J52" t="str">
        <f t="shared" si="0"/>
        <v>Нет данных</v>
      </c>
    </row>
    <row r="53" spans="2:10" ht="22.5">
      <c r="B53" s="31" t="s">
        <v>450</v>
      </c>
      <c r="C53" s="32" t="s">
        <v>451</v>
      </c>
      <c r="D53" s="32" t="s">
        <v>86</v>
      </c>
      <c r="E53" s="32" t="s">
        <v>119</v>
      </c>
      <c r="F53" s="32" t="s">
        <v>86</v>
      </c>
      <c r="G53" s="33">
        <v>155046.79999999999</v>
      </c>
      <c r="H53" s="34">
        <v>155046.79999999999</v>
      </c>
      <c r="I53" s="35"/>
      <c r="J53" t="str">
        <f t="shared" si="0"/>
        <v>Нет данных</v>
      </c>
    </row>
    <row r="54" spans="2:10" ht="22.5">
      <c r="B54" s="31" t="s">
        <v>452</v>
      </c>
      <c r="C54" s="32" t="s">
        <v>451</v>
      </c>
      <c r="D54" s="32" t="s">
        <v>86</v>
      </c>
      <c r="E54" s="32" t="s">
        <v>119</v>
      </c>
      <c r="F54" s="32" t="s">
        <v>103</v>
      </c>
      <c r="G54" s="33">
        <v>155046.79999999999</v>
      </c>
      <c r="H54" s="35"/>
      <c r="I54" s="35"/>
      <c r="J54">
        <f t="shared" si="0"/>
        <v>-15</v>
      </c>
    </row>
    <row r="55" spans="2:10">
      <c r="B55" s="85" t="s">
        <v>453</v>
      </c>
      <c r="C55" s="85"/>
      <c r="D55" s="85"/>
      <c r="E55" s="85"/>
      <c r="F55" s="85"/>
      <c r="G55" s="82"/>
      <c r="H55" s="82"/>
      <c r="I55" s="82"/>
      <c r="J55" t="str">
        <f t="shared" si="0"/>
        <v>Нет данных</v>
      </c>
    </row>
    <row r="56" spans="2:10" ht="22.5">
      <c r="B56" s="31" t="s">
        <v>453</v>
      </c>
      <c r="C56" s="32" t="s">
        <v>454</v>
      </c>
      <c r="D56" s="32" t="s">
        <v>86</v>
      </c>
      <c r="E56" s="32" t="s">
        <v>106</v>
      </c>
      <c r="F56" s="32" t="s">
        <v>86</v>
      </c>
      <c r="G56" s="33">
        <v>305612</v>
      </c>
      <c r="H56" s="34">
        <v>305612</v>
      </c>
      <c r="I56" s="35"/>
      <c r="J56" t="str">
        <f t="shared" si="0"/>
        <v>Нет данных</v>
      </c>
    </row>
    <row r="57" spans="2:10" ht="22.5">
      <c r="B57" s="31" t="s">
        <v>455</v>
      </c>
      <c r="C57" s="32" t="s">
        <v>454</v>
      </c>
      <c r="D57" s="32" t="s">
        <v>86</v>
      </c>
      <c r="E57" s="32" t="s">
        <v>106</v>
      </c>
      <c r="F57" s="32" t="s">
        <v>108</v>
      </c>
      <c r="G57" s="33">
        <v>305612</v>
      </c>
      <c r="H57" s="35"/>
      <c r="I57" s="35"/>
      <c r="J57">
        <f t="shared" si="0"/>
        <v>4</v>
      </c>
    </row>
    <row r="58" spans="2:10">
      <c r="B58" s="85" t="s">
        <v>456</v>
      </c>
      <c r="C58" s="85"/>
      <c r="D58" s="85"/>
      <c r="E58" s="85"/>
      <c r="F58" s="85"/>
      <c r="G58" s="82"/>
      <c r="H58" s="82"/>
      <c r="I58" s="82"/>
      <c r="J58" t="str">
        <f t="shared" si="0"/>
        <v>Нет данных</v>
      </c>
    </row>
    <row r="59" spans="2:10" ht="22.5">
      <c r="B59" s="31" t="s">
        <v>456</v>
      </c>
      <c r="C59" s="32" t="s">
        <v>457</v>
      </c>
      <c r="D59" s="32" t="s">
        <v>86</v>
      </c>
      <c r="E59" s="32" t="s">
        <v>106</v>
      </c>
      <c r="F59" s="32" t="s">
        <v>86</v>
      </c>
      <c r="G59" s="33">
        <v>422630.40000000002</v>
      </c>
      <c r="H59" s="34">
        <v>422630.40000000002</v>
      </c>
      <c r="I59" s="35"/>
      <c r="J59" t="str">
        <f t="shared" si="0"/>
        <v>Нет данных</v>
      </c>
    </row>
    <row r="60" spans="2:10" ht="22.5">
      <c r="B60" s="31" t="s">
        <v>458</v>
      </c>
      <c r="C60" s="32" t="s">
        <v>457</v>
      </c>
      <c r="D60" s="32" t="s">
        <v>86</v>
      </c>
      <c r="E60" s="32" t="s">
        <v>106</v>
      </c>
      <c r="F60" s="32" t="s">
        <v>116</v>
      </c>
      <c r="G60" s="33">
        <v>422630.40000000002</v>
      </c>
      <c r="H60" s="35"/>
      <c r="I60" s="35"/>
      <c r="J60">
        <f t="shared" si="0"/>
        <v>13</v>
      </c>
    </row>
    <row r="61" spans="2:10">
      <c r="B61" s="85" t="s">
        <v>459</v>
      </c>
      <c r="C61" s="85"/>
      <c r="D61" s="85"/>
      <c r="E61" s="85"/>
      <c r="F61" s="85"/>
      <c r="G61" s="82"/>
      <c r="H61" s="82"/>
      <c r="I61" s="82"/>
      <c r="J61" t="str">
        <f t="shared" si="0"/>
        <v>Нет данных</v>
      </c>
    </row>
    <row r="62" spans="2:10" ht="22.5">
      <c r="B62" s="31" t="s">
        <v>459</v>
      </c>
      <c r="C62" s="32" t="s">
        <v>460</v>
      </c>
      <c r="D62" s="32" t="s">
        <v>95</v>
      </c>
      <c r="E62" s="32" t="s">
        <v>100</v>
      </c>
      <c r="F62" s="32" t="s">
        <v>95</v>
      </c>
      <c r="G62" s="33">
        <v>96513</v>
      </c>
      <c r="H62" s="34">
        <v>96513</v>
      </c>
      <c r="I62" s="35"/>
      <c r="J62" t="str">
        <f t="shared" si="0"/>
        <v>Нет данных</v>
      </c>
    </row>
    <row r="63" spans="2:10" ht="22.5">
      <c r="B63" s="31" t="s">
        <v>461</v>
      </c>
      <c r="C63" s="32" t="s">
        <v>460</v>
      </c>
      <c r="D63" s="32" t="s">
        <v>95</v>
      </c>
      <c r="E63" s="32" t="s">
        <v>100</v>
      </c>
      <c r="F63" s="32" t="s">
        <v>108</v>
      </c>
      <c r="G63" s="33">
        <v>96513</v>
      </c>
      <c r="H63" s="35"/>
      <c r="I63" s="35"/>
      <c r="J63">
        <f t="shared" si="0"/>
        <v>-2</v>
      </c>
    </row>
    <row r="64" spans="2:10">
      <c r="B64" s="85" t="s">
        <v>462</v>
      </c>
      <c r="C64" s="85"/>
      <c r="D64" s="85"/>
      <c r="E64" s="85"/>
      <c r="F64" s="85"/>
      <c r="G64" s="82"/>
      <c r="H64" s="82"/>
      <c r="I64" s="82"/>
      <c r="J64" t="str">
        <f t="shared" si="0"/>
        <v>Нет данных</v>
      </c>
    </row>
    <row r="65" spans="2:10" ht="22.5">
      <c r="B65" s="31" t="s">
        <v>462</v>
      </c>
      <c r="C65" s="32" t="s">
        <v>448</v>
      </c>
      <c r="D65" s="32" t="s">
        <v>95</v>
      </c>
      <c r="E65" s="32" t="s">
        <v>463</v>
      </c>
      <c r="F65" s="32" t="s">
        <v>95</v>
      </c>
      <c r="G65" s="33">
        <v>1027340</v>
      </c>
      <c r="H65" s="34">
        <v>1027340</v>
      </c>
      <c r="I65" s="35"/>
      <c r="J65" t="str">
        <f t="shared" si="0"/>
        <v>Нет данных</v>
      </c>
    </row>
    <row r="66" spans="2:10" ht="22.5">
      <c r="B66" s="31" t="s">
        <v>464</v>
      </c>
      <c r="C66" s="32" t="s">
        <v>448</v>
      </c>
      <c r="D66" s="32" t="s">
        <v>95</v>
      </c>
      <c r="E66" s="32" t="s">
        <v>463</v>
      </c>
      <c r="F66" s="32" t="s">
        <v>442</v>
      </c>
      <c r="G66" s="33">
        <v>1027340</v>
      </c>
      <c r="H66" s="35"/>
      <c r="I66" s="35"/>
      <c r="J66">
        <f t="shared" si="0"/>
        <v>-1</v>
      </c>
    </row>
    <row r="67" spans="2:10">
      <c r="B67" s="85" t="s">
        <v>465</v>
      </c>
      <c r="C67" s="85"/>
      <c r="D67" s="85"/>
      <c r="E67" s="85"/>
      <c r="F67" s="85"/>
      <c r="G67" s="82"/>
      <c r="H67" s="82"/>
      <c r="I67" s="82"/>
      <c r="J67" t="str">
        <f t="shared" si="0"/>
        <v>Нет данных</v>
      </c>
    </row>
    <row r="68" spans="2:10" ht="22.5">
      <c r="B68" s="31" t="s">
        <v>465</v>
      </c>
      <c r="C68" s="32" t="s">
        <v>383</v>
      </c>
      <c r="D68" s="32" t="s">
        <v>87</v>
      </c>
      <c r="E68" s="32" t="s">
        <v>117</v>
      </c>
      <c r="F68" s="32" t="s">
        <v>87</v>
      </c>
      <c r="G68" s="33">
        <v>39825</v>
      </c>
      <c r="H68" s="34">
        <v>39825</v>
      </c>
      <c r="I68" s="35"/>
      <c r="J68" t="str">
        <f t="shared" ref="J68:J131" si="1">IF(E68=0,"Нет данных",IF(H68=0,F68-E68,"Нет данных"))</f>
        <v>Нет данных</v>
      </c>
    </row>
    <row r="69" spans="2:10" ht="22.5">
      <c r="B69" s="31" t="s">
        <v>436</v>
      </c>
      <c r="C69" s="32" t="s">
        <v>383</v>
      </c>
      <c r="D69" s="32" t="s">
        <v>87</v>
      </c>
      <c r="E69" s="32" t="s">
        <v>117</v>
      </c>
      <c r="F69" s="32" t="s">
        <v>211</v>
      </c>
      <c r="G69" s="33">
        <v>20520</v>
      </c>
      <c r="H69" s="34">
        <v>19305</v>
      </c>
      <c r="I69" s="35"/>
      <c r="J69" t="str">
        <f t="shared" si="1"/>
        <v>Нет данных</v>
      </c>
    </row>
    <row r="70" spans="2:10" ht="22.5">
      <c r="B70" s="31" t="s">
        <v>466</v>
      </c>
      <c r="C70" s="32" t="s">
        <v>383</v>
      </c>
      <c r="D70" s="32" t="s">
        <v>87</v>
      </c>
      <c r="E70" s="32" t="s">
        <v>117</v>
      </c>
      <c r="F70" s="32" t="s">
        <v>223</v>
      </c>
      <c r="G70" s="33">
        <v>19305</v>
      </c>
      <c r="H70" s="35"/>
      <c r="I70" s="35"/>
      <c r="J70">
        <f t="shared" si="1"/>
        <v>6</v>
      </c>
    </row>
    <row r="71" spans="2:10">
      <c r="B71" s="85" t="s">
        <v>467</v>
      </c>
      <c r="C71" s="85"/>
      <c r="D71" s="85"/>
      <c r="E71" s="85"/>
      <c r="F71" s="85"/>
      <c r="G71" s="82"/>
      <c r="H71" s="82"/>
      <c r="I71" s="82"/>
      <c r="J71" t="str">
        <f t="shared" si="1"/>
        <v>Нет данных</v>
      </c>
    </row>
    <row r="72" spans="2:10" ht="22.5">
      <c r="B72" s="31" t="s">
        <v>467</v>
      </c>
      <c r="C72" s="32" t="s">
        <v>468</v>
      </c>
      <c r="D72" s="32" t="s">
        <v>87</v>
      </c>
      <c r="E72" s="32" t="s">
        <v>135</v>
      </c>
      <c r="F72" s="32" t="s">
        <v>87</v>
      </c>
      <c r="G72" s="33">
        <v>48502.8</v>
      </c>
      <c r="H72" s="34">
        <v>48502.8</v>
      </c>
      <c r="I72" s="35"/>
      <c r="J72" t="str">
        <f t="shared" si="1"/>
        <v>Нет данных</v>
      </c>
    </row>
    <row r="73" spans="2:10" ht="22.5">
      <c r="B73" s="31" t="s">
        <v>469</v>
      </c>
      <c r="C73" s="32" t="s">
        <v>468</v>
      </c>
      <c r="D73" s="32" t="s">
        <v>87</v>
      </c>
      <c r="E73" s="32" t="s">
        <v>135</v>
      </c>
      <c r="F73" s="32" t="s">
        <v>100</v>
      </c>
      <c r="G73" s="33">
        <v>48502.8</v>
      </c>
      <c r="H73" s="35"/>
      <c r="I73" s="35"/>
      <c r="J73">
        <f t="shared" si="1"/>
        <v>-1</v>
      </c>
    </row>
    <row r="74" spans="2:10">
      <c r="B74" s="85" t="s">
        <v>470</v>
      </c>
      <c r="C74" s="85"/>
      <c r="D74" s="85"/>
      <c r="E74" s="85"/>
      <c r="F74" s="85"/>
      <c r="G74" s="82"/>
      <c r="H74" s="82"/>
      <c r="I74" s="82"/>
      <c r="J74" t="str">
        <f t="shared" si="1"/>
        <v>Нет данных</v>
      </c>
    </row>
    <row r="75" spans="2:10" ht="22.5">
      <c r="B75" s="31" t="s">
        <v>470</v>
      </c>
      <c r="C75" s="32" t="s">
        <v>377</v>
      </c>
      <c r="D75" s="32" t="s">
        <v>87</v>
      </c>
      <c r="E75" s="32" t="s">
        <v>471</v>
      </c>
      <c r="F75" s="32" t="s">
        <v>87</v>
      </c>
      <c r="G75" s="33">
        <v>1323960</v>
      </c>
      <c r="H75" s="34">
        <v>1323960</v>
      </c>
      <c r="I75" s="35"/>
      <c r="J75" t="str">
        <f t="shared" si="1"/>
        <v>Нет данных</v>
      </c>
    </row>
    <row r="76" spans="2:10" ht="22.5">
      <c r="B76" s="31" t="s">
        <v>472</v>
      </c>
      <c r="C76" s="32" t="s">
        <v>377</v>
      </c>
      <c r="D76" s="32" t="s">
        <v>87</v>
      </c>
      <c r="E76" s="32" t="s">
        <v>471</v>
      </c>
      <c r="F76" s="32" t="s">
        <v>473</v>
      </c>
      <c r="G76" s="33">
        <v>1323960</v>
      </c>
      <c r="H76" s="35"/>
      <c r="I76" s="35"/>
      <c r="J76">
        <f t="shared" si="1"/>
        <v>2</v>
      </c>
    </row>
    <row r="77" spans="2:10">
      <c r="B77" s="85" t="s">
        <v>474</v>
      </c>
      <c r="C77" s="85"/>
      <c r="D77" s="85"/>
      <c r="E77" s="85"/>
      <c r="F77" s="85"/>
      <c r="G77" s="82"/>
      <c r="H77" s="82"/>
      <c r="I77" s="82"/>
      <c r="J77" t="str">
        <f t="shared" si="1"/>
        <v>Нет данных</v>
      </c>
    </row>
    <row r="78" spans="2:10" ht="22.5">
      <c r="B78" s="31" t="s">
        <v>474</v>
      </c>
      <c r="C78" s="32" t="s">
        <v>475</v>
      </c>
      <c r="D78" s="32" t="s">
        <v>87</v>
      </c>
      <c r="E78" s="32" t="s">
        <v>135</v>
      </c>
      <c r="F78" s="32" t="s">
        <v>87</v>
      </c>
      <c r="G78" s="33">
        <v>445400</v>
      </c>
      <c r="H78" s="34">
        <v>445400</v>
      </c>
      <c r="I78" s="35"/>
      <c r="J78" t="str">
        <f t="shared" si="1"/>
        <v>Нет данных</v>
      </c>
    </row>
    <row r="79" spans="2:10" ht="22.5">
      <c r="B79" s="31" t="s">
        <v>476</v>
      </c>
      <c r="C79" s="32" t="s">
        <v>475</v>
      </c>
      <c r="D79" s="32" t="s">
        <v>87</v>
      </c>
      <c r="E79" s="32" t="s">
        <v>135</v>
      </c>
      <c r="F79" s="32" t="s">
        <v>105</v>
      </c>
      <c r="G79" s="33">
        <v>445400</v>
      </c>
      <c r="H79" s="35"/>
      <c r="I79" s="35"/>
      <c r="J79">
        <f t="shared" si="1"/>
        <v>-8</v>
      </c>
    </row>
    <row r="80" spans="2:10">
      <c r="B80" s="85" t="s">
        <v>477</v>
      </c>
      <c r="C80" s="85"/>
      <c r="D80" s="85"/>
      <c r="E80" s="85"/>
      <c r="F80" s="85"/>
      <c r="G80" s="82"/>
      <c r="H80" s="82"/>
      <c r="I80" s="82"/>
      <c r="J80" t="str">
        <f t="shared" si="1"/>
        <v>Нет данных</v>
      </c>
    </row>
    <row r="81" spans="2:10" ht="22.5">
      <c r="B81" s="31" t="s">
        <v>477</v>
      </c>
      <c r="C81" s="32" t="s">
        <v>478</v>
      </c>
      <c r="D81" s="32" t="s">
        <v>93</v>
      </c>
      <c r="E81" s="32" t="s">
        <v>176</v>
      </c>
      <c r="F81" s="32" t="s">
        <v>93</v>
      </c>
      <c r="G81" s="33">
        <v>210679.4</v>
      </c>
      <c r="H81" s="34">
        <v>210679.4</v>
      </c>
      <c r="I81" s="35"/>
      <c r="J81" t="str">
        <f t="shared" si="1"/>
        <v>Нет данных</v>
      </c>
    </row>
    <row r="82" spans="2:10" ht="22.5">
      <c r="B82" s="31" t="s">
        <v>479</v>
      </c>
      <c r="C82" s="32" t="s">
        <v>478</v>
      </c>
      <c r="D82" s="32" t="s">
        <v>93</v>
      </c>
      <c r="E82" s="32" t="s">
        <v>176</v>
      </c>
      <c r="F82" s="32" t="s">
        <v>108</v>
      </c>
      <c r="G82" s="33">
        <v>210679.4</v>
      </c>
      <c r="H82" s="35"/>
      <c r="I82" s="35"/>
      <c r="J82">
        <f t="shared" si="1"/>
        <v>-20</v>
      </c>
    </row>
    <row r="83" spans="2:10">
      <c r="B83" s="85" t="s">
        <v>480</v>
      </c>
      <c r="C83" s="85"/>
      <c r="D83" s="85"/>
      <c r="E83" s="85"/>
      <c r="F83" s="85"/>
      <c r="G83" s="82"/>
      <c r="H83" s="82"/>
      <c r="I83" s="82"/>
      <c r="J83" t="str">
        <f t="shared" si="1"/>
        <v>Нет данных</v>
      </c>
    </row>
    <row r="84" spans="2:10" ht="22.5">
      <c r="B84" s="31" t="s">
        <v>480</v>
      </c>
      <c r="C84" s="32" t="s">
        <v>481</v>
      </c>
      <c r="D84" s="32" t="s">
        <v>93</v>
      </c>
      <c r="E84" s="32" t="s">
        <v>176</v>
      </c>
      <c r="F84" s="32" t="s">
        <v>93</v>
      </c>
      <c r="G84" s="33">
        <v>823021.2</v>
      </c>
      <c r="H84" s="34">
        <v>823021.2</v>
      </c>
      <c r="I84" s="35"/>
      <c r="J84" t="str">
        <f t="shared" si="1"/>
        <v>Нет данных</v>
      </c>
    </row>
    <row r="85" spans="2:10" ht="22.5">
      <c r="B85" s="31" t="s">
        <v>482</v>
      </c>
      <c r="C85" s="32" t="s">
        <v>481</v>
      </c>
      <c r="D85" s="32" t="s">
        <v>93</v>
      </c>
      <c r="E85" s="32" t="s">
        <v>176</v>
      </c>
      <c r="F85" s="32" t="s">
        <v>463</v>
      </c>
      <c r="G85" s="33">
        <v>823021.2</v>
      </c>
      <c r="H85" s="35"/>
      <c r="I85" s="35"/>
      <c r="J85">
        <f t="shared" si="1"/>
        <v>-2</v>
      </c>
    </row>
    <row r="86" spans="2:10">
      <c r="B86" s="85" t="s">
        <v>483</v>
      </c>
      <c r="C86" s="85"/>
      <c r="D86" s="85"/>
      <c r="E86" s="85"/>
      <c r="F86" s="85"/>
      <c r="G86" s="82"/>
      <c r="H86" s="82"/>
      <c r="I86" s="82"/>
      <c r="J86" t="str">
        <f t="shared" si="1"/>
        <v>Нет данных</v>
      </c>
    </row>
    <row r="87" spans="2:10" ht="22.5">
      <c r="B87" s="31" t="s">
        <v>483</v>
      </c>
      <c r="C87" s="32" t="s">
        <v>454</v>
      </c>
      <c r="D87" s="32" t="s">
        <v>97</v>
      </c>
      <c r="E87" s="32" t="s">
        <v>120</v>
      </c>
      <c r="F87" s="32" t="s">
        <v>97</v>
      </c>
      <c r="G87" s="33">
        <v>84136</v>
      </c>
      <c r="H87" s="34">
        <v>84136</v>
      </c>
      <c r="I87" s="35"/>
      <c r="J87" t="str">
        <f t="shared" si="1"/>
        <v>Нет данных</v>
      </c>
    </row>
    <row r="88" spans="2:10" ht="22.5">
      <c r="B88" s="31" t="s">
        <v>484</v>
      </c>
      <c r="C88" s="32" t="s">
        <v>454</v>
      </c>
      <c r="D88" s="32" t="s">
        <v>97</v>
      </c>
      <c r="E88" s="32" t="s">
        <v>120</v>
      </c>
      <c r="F88" s="32" t="s">
        <v>211</v>
      </c>
      <c r="G88" s="33">
        <v>2474.59</v>
      </c>
      <c r="H88" s="34">
        <v>81661.41</v>
      </c>
      <c r="I88" s="35"/>
      <c r="J88" t="str">
        <f t="shared" si="1"/>
        <v>Нет данных</v>
      </c>
    </row>
    <row r="89" spans="2:10" ht="22.5">
      <c r="B89" s="31" t="s">
        <v>485</v>
      </c>
      <c r="C89" s="32" t="s">
        <v>454</v>
      </c>
      <c r="D89" s="32" t="s">
        <v>97</v>
      </c>
      <c r="E89" s="32" t="s">
        <v>120</v>
      </c>
      <c r="F89" s="32" t="s">
        <v>223</v>
      </c>
      <c r="G89" s="33">
        <v>81661.41</v>
      </c>
      <c r="H89" s="35"/>
      <c r="I89" s="35"/>
      <c r="J89">
        <f t="shared" si="1"/>
        <v>8</v>
      </c>
    </row>
    <row r="90" spans="2:10">
      <c r="B90" s="85" t="s">
        <v>486</v>
      </c>
      <c r="C90" s="85"/>
      <c r="D90" s="85"/>
      <c r="E90" s="85"/>
      <c r="F90" s="85"/>
      <c r="G90" s="82"/>
      <c r="H90" s="82"/>
      <c r="I90" s="82"/>
      <c r="J90" t="str">
        <f t="shared" si="1"/>
        <v>Нет данных</v>
      </c>
    </row>
    <row r="91" spans="2:10" ht="22.5">
      <c r="B91" s="31" t="s">
        <v>486</v>
      </c>
      <c r="C91" s="32" t="s">
        <v>376</v>
      </c>
      <c r="D91" s="32" t="s">
        <v>105</v>
      </c>
      <c r="E91" s="32" t="s">
        <v>487</v>
      </c>
      <c r="F91" s="32" t="s">
        <v>105</v>
      </c>
      <c r="G91" s="33">
        <v>40500</v>
      </c>
      <c r="H91" s="34">
        <v>40500</v>
      </c>
      <c r="I91" s="35"/>
      <c r="J91" t="str">
        <f t="shared" si="1"/>
        <v>Нет данных</v>
      </c>
    </row>
    <row r="92" spans="2:10" ht="22.5">
      <c r="B92" s="31" t="s">
        <v>488</v>
      </c>
      <c r="C92" s="32" t="s">
        <v>376</v>
      </c>
      <c r="D92" s="32" t="s">
        <v>105</v>
      </c>
      <c r="E92" s="32" t="s">
        <v>487</v>
      </c>
      <c r="F92" s="32" t="s">
        <v>489</v>
      </c>
      <c r="G92" s="33">
        <v>40500</v>
      </c>
      <c r="H92" s="35"/>
      <c r="I92" s="35"/>
      <c r="J92">
        <f t="shared" si="1"/>
        <v>6</v>
      </c>
    </row>
    <row r="93" spans="2:10">
      <c r="B93" s="85" t="s">
        <v>490</v>
      </c>
      <c r="C93" s="85"/>
      <c r="D93" s="85"/>
      <c r="E93" s="85"/>
      <c r="F93" s="85"/>
      <c r="G93" s="82"/>
      <c r="H93" s="82"/>
      <c r="I93" s="82"/>
      <c r="J93" t="str">
        <f t="shared" si="1"/>
        <v>Нет данных</v>
      </c>
    </row>
    <row r="94" spans="2:10" ht="22.5">
      <c r="B94" s="31" t="s">
        <v>490</v>
      </c>
      <c r="C94" s="32" t="s">
        <v>491</v>
      </c>
      <c r="D94" s="32" t="s">
        <v>106</v>
      </c>
      <c r="E94" s="32" t="s">
        <v>135</v>
      </c>
      <c r="F94" s="32" t="s">
        <v>106</v>
      </c>
      <c r="G94" s="33">
        <v>56808</v>
      </c>
      <c r="H94" s="34">
        <v>56808</v>
      </c>
      <c r="I94" s="35"/>
      <c r="J94" t="str">
        <f t="shared" si="1"/>
        <v>Нет данных</v>
      </c>
    </row>
    <row r="95" spans="2:10" ht="22.5">
      <c r="B95" s="31" t="s">
        <v>492</v>
      </c>
      <c r="C95" s="32" t="s">
        <v>491</v>
      </c>
      <c r="D95" s="32" t="s">
        <v>106</v>
      </c>
      <c r="E95" s="32" t="s">
        <v>135</v>
      </c>
      <c r="F95" s="32" t="s">
        <v>103</v>
      </c>
      <c r="G95" s="33">
        <v>56808</v>
      </c>
      <c r="H95" s="35"/>
      <c r="I95" s="35"/>
      <c r="J95">
        <f t="shared" si="1"/>
        <v>-6</v>
      </c>
    </row>
    <row r="96" spans="2:10">
      <c r="B96" s="85" t="s">
        <v>493</v>
      </c>
      <c r="C96" s="85"/>
      <c r="D96" s="85"/>
      <c r="E96" s="85"/>
      <c r="F96" s="85"/>
      <c r="G96" s="82"/>
      <c r="H96" s="82"/>
      <c r="I96" s="82"/>
      <c r="J96" t="str">
        <f t="shared" si="1"/>
        <v>Нет данных</v>
      </c>
    </row>
    <row r="97" spans="2:10" ht="22.5">
      <c r="B97" s="31" t="s">
        <v>493</v>
      </c>
      <c r="C97" s="32" t="s">
        <v>494</v>
      </c>
      <c r="D97" s="32" t="s">
        <v>106</v>
      </c>
      <c r="E97" s="32" t="s">
        <v>135</v>
      </c>
      <c r="F97" s="32" t="s">
        <v>106</v>
      </c>
      <c r="G97" s="33">
        <v>199878</v>
      </c>
      <c r="H97" s="34">
        <v>199878</v>
      </c>
      <c r="I97" s="35"/>
      <c r="J97" t="str">
        <f t="shared" si="1"/>
        <v>Нет данных</v>
      </c>
    </row>
    <row r="98" spans="2:10" ht="22.5">
      <c r="B98" s="31" t="s">
        <v>492</v>
      </c>
      <c r="C98" s="32" t="s">
        <v>494</v>
      </c>
      <c r="D98" s="32" t="s">
        <v>106</v>
      </c>
      <c r="E98" s="32" t="s">
        <v>135</v>
      </c>
      <c r="F98" s="32" t="s">
        <v>103</v>
      </c>
      <c r="G98" s="33">
        <v>199878</v>
      </c>
      <c r="H98" s="35"/>
      <c r="I98" s="35"/>
      <c r="J98">
        <f t="shared" si="1"/>
        <v>-6</v>
      </c>
    </row>
    <row r="99" spans="2:10">
      <c r="B99" s="85" t="s">
        <v>495</v>
      </c>
      <c r="C99" s="85"/>
      <c r="D99" s="85"/>
      <c r="E99" s="85"/>
      <c r="F99" s="85"/>
      <c r="G99" s="82"/>
      <c r="H99" s="82"/>
      <c r="I99" s="82"/>
      <c r="J99" t="str">
        <f t="shared" si="1"/>
        <v>Нет данных</v>
      </c>
    </row>
    <row r="100" spans="2:10" ht="22.5">
      <c r="B100" s="31" t="s">
        <v>495</v>
      </c>
      <c r="C100" s="32" t="s">
        <v>496</v>
      </c>
      <c r="D100" s="32" t="s">
        <v>105</v>
      </c>
      <c r="E100" s="32" t="s">
        <v>487</v>
      </c>
      <c r="F100" s="32" t="s">
        <v>105</v>
      </c>
      <c r="G100" s="33">
        <v>407629.63</v>
      </c>
      <c r="H100" s="34">
        <v>407629.63</v>
      </c>
      <c r="I100" s="35"/>
      <c r="J100" t="str">
        <f t="shared" si="1"/>
        <v>Нет данных</v>
      </c>
    </row>
    <row r="101" spans="2:10" ht="22.5">
      <c r="B101" s="31" t="s">
        <v>497</v>
      </c>
      <c r="C101" s="32" t="s">
        <v>496</v>
      </c>
      <c r="D101" s="32" t="s">
        <v>105</v>
      </c>
      <c r="E101" s="32" t="s">
        <v>487</v>
      </c>
      <c r="F101" s="32" t="s">
        <v>100</v>
      </c>
      <c r="G101" s="33">
        <v>407629.63</v>
      </c>
      <c r="H101" s="35"/>
      <c r="I101" s="35"/>
      <c r="J101">
        <f t="shared" si="1"/>
        <v>-23</v>
      </c>
    </row>
    <row r="102" spans="2:10">
      <c r="B102" s="85" t="s">
        <v>498</v>
      </c>
      <c r="C102" s="85"/>
      <c r="D102" s="85"/>
      <c r="E102" s="85"/>
      <c r="F102" s="85"/>
      <c r="G102" s="82"/>
      <c r="H102" s="82"/>
      <c r="I102" s="82"/>
      <c r="J102" t="str">
        <f t="shared" si="1"/>
        <v>Нет данных</v>
      </c>
    </row>
    <row r="103" spans="2:10" ht="22.5">
      <c r="B103" s="31" t="s">
        <v>498</v>
      </c>
      <c r="C103" s="32" t="s">
        <v>499</v>
      </c>
      <c r="D103" s="32" t="s">
        <v>106</v>
      </c>
      <c r="E103" s="32" t="s">
        <v>117</v>
      </c>
      <c r="F103" s="32" t="s">
        <v>106</v>
      </c>
      <c r="G103" s="33">
        <v>48962.9</v>
      </c>
      <c r="H103" s="34">
        <v>48962.9</v>
      </c>
      <c r="I103" s="35"/>
      <c r="J103" t="str">
        <f t="shared" si="1"/>
        <v>Нет данных</v>
      </c>
    </row>
    <row r="104" spans="2:10" ht="22.5">
      <c r="B104" s="31" t="s">
        <v>500</v>
      </c>
      <c r="C104" s="32" t="s">
        <v>499</v>
      </c>
      <c r="D104" s="32" t="s">
        <v>106</v>
      </c>
      <c r="E104" s="32" t="s">
        <v>117</v>
      </c>
      <c r="F104" s="32" t="s">
        <v>116</v>
      </c>
      <c r="G104" s="33">
        <v>48962.9</v>
      </c>
      <c r="H104" s="35"/>
      <c r="I104" s="35"/>
      <c r="J104">
        <f t="shared" si="1"/>
        <v>-1</v>
      </c>
    </row>
    <row r="105" spans="2:10">
      <c r="B105" s="85" t="s">
        <v>501</v>
      </c>
      <c r="C105" s="85"/>
      <c r="D105" s="85"/>
      <c r="E105" s="85"/>
      <c r="F105" s="85"/>
      <c r="G105" s="82"/>
      <c r="H105" s="82"/>
      <c r="I105" s="82"/>
      <c r="J105" t="str">
        <f t="shared" si="1"/>
        <v>Нет данных</v>
      </c>
    </row>
    <row r="106" spans="2:10" ht="22.5">
      <c r="B106" s="31" t="s">
        <v>501</v>
      </c>
      <c r="C106" s="32" t="s">
        <v>502</v>
      </c>
      <c r="D106" s="32" t="s">
        <v>106</v>
      </c>
      <c r="E106" s="32" t="s">
        <v>117</v>
      </c>
      <c r="F106" s="32" t="s">
        <v>106</v>
      </c>
      <c r="G106" s="33">
        <v>269240</v>
      </c>
      <c r="H106" s="34">
        <v>269240</v>
      </c>
      <c r="I106" s="35"/>
      <c r="J106" t="str">
        <f t="shared" si="1"/>
        <v>Нет данных</v>
      </c>
    </row>
    <row r="107" spans="2:10" ht="22.5">
      <c r="B107" s="31" t="s">
        <v>503</v>
      </c>
      <c r="C107" s="32" t="s">
        <v>502</v>
      </c>
      <c r="D107" s="32" t="s">
        <v>106</v>
      </c>
      <c r="E107" s="32" t="s">
        <v>117</v>
      </c>
      <c r="F107" s="32" t="s">
        <v>201</v>
      </c>
      <c r="G107" s="33">
        <v>1060</v>
      </c>
      <c r="H107" s="34">
        <v>268180</v>
      </c>
      <c r="I107" s="35"/>
      <c r="J107" t="str">
        <f t="shared" si="1"/>
        <v>Нет данных</v>
      </c>
    </row>
    <row r="108" spans="2:10" ht="22.5">
      <c r="B108" s="31" t="s">
        <v>504</v>
      </c>
      <c r="C108" s="32" t="s">
        <v>502</v>
      </c>
      <c r="D108" s="32" t="s">
        <v>106</v>
      </c>
      <c r="E108" s="32" t="s">
        <v>117</v>
      </c>
      <c r="F108" s="32" t="s">
        <v>223</v>
      </c>
      <c r="G108" s="33">
        <v>65455</v>
      </c>
      <c r="H108" s="34">
        <v>202725</v>
      </c>
      <c r="I108" s="35"/>
      <c r="J108" t="str">
        <f t="shared" si="1"/>
        <v>Нет данных</v>
      </c>
    </row>
    <row r="109" spans="2:10" ht="22.5">
      <c r="B109" s="31" t="s">
        <v>505</v>
      </c>
      <c r="C109" s="32" t="s">
        <v>502</v>
      </c>
      <c r="D109" s="32" t="s">
        <v>106</v>
      </c>
      <c r="E109" s="32" t="s">
        <v>117</v>
      </c>
      <c r="F109" s="32" t="s">
        <v>442</v>
      </c>
      <c r="G109" s="33">
        <v>202725</v>
      </c>
      <c r="H109" s="35"/>
      <c r="I109" s="35"/>
      <c r="J109">
        <f t="shared" si="1"/>
        <v>7</v>
      </c>
    </row>
    <row r="110" spans="2:10">
      <c r="B110" s="85" t="s">
        <v>506</v>
      </c>
      <c r="C110" s="85"/>
      <c r="D110" s="85"/>
      <c r="E110" s="85"/>
      <c r="F110" s="85"/>
      <c r="G110" s="82"/>
      <c r="H110" s="82"/>
      <c r="I110" s="82"/>
      <c r="J110" t="str">
        <f t="shared" si="1"/>
        <v>Нет данных</v>
      </c>
    </row>
    <row r="111" spans="2:10" ht="22.5">
      <c r="B111" s="31" t="s">
        <v>506</v>
      </c>
      <c r="C111" s="32" t="s">
        <v>507</v>
      </c>
      <c r="D111" s="32" t="s">
        <v>106</v>
      </c>
      <c r="E111" s="32" t="s">
        <v>508</v>
      </c>
      <c r="F111" s="32" t="s">
        <v>106</v>
      </c>
      <c r="G111" s="33">
        <v>437360</v>
      </c>
      <c r="H111" s="34">
        <v>437360</v>
      </c>
      <c r="I111" s="35"/>
      <c r="J111" t="str">
        <f t="shared" si="1"/>
        <v>Нет данных</v>
      </c>
    </row>
    <row r="112" spans="2:10" ht="22.5">
      <c r="B112" s="31" t="s">
        <v>509</v>
      </c>
      <c r="C112" s="32" t="s">
        <v>507</v>
      </c>
      <c r="D112" s="32" t="s">
        <v>106</v>
      </c>
      <c r="E112" s="32" t="s">
        <v>508</v>
      </c>
      <c r="F112" s="32" t="s">
        <v>510</v>
      </c>
      <c r="G112" s="33">
        <v>437360</v>
      </c>
      <c r="H112" s="35"/>
      <c r="I112" s="35"/>
      <c r="J112">
        <f t="shared" si="1"/>
        <v>-4</v>
      </c>
    </row>
    <row r="113" spans="2:10">
      <c r="B113" s="85" t="s">
        <v>511</v>
      </c>
      <c r="C113" s="85"/>
      <c r="D113" s="85"/>
      <c r="E113" s="85"/>
      <c r="F113" s="85"/>
      <c r="G113" s="82"/>
      <c r="H113" s="82"/>
      <c r="I113" s="82"/>
      <c r="J113" t="str">
        <f t="shared" si="1"/>
        <v>Нет данных</v>
      </c>
    </row>
    <row r="114" spans="2:10" ht="22.5">
      <c r="B114" s="31" t="s">
        <v>511</v>
      </c>
      <c r="C114" s="32" t="s">
        <v>384</v>
      </c>
      <c r="D114" s="32" t="s">
        <v>103</v>
      </c>
      <c r="E114" s="32" t="s">
        <v>201</v>
      </c>
      <c r="F114" s="32" t="s">
        <v>103</v>
      </c>
      <c r="G114" s="33">
        <v>23172.66</v>
      </c>
      <c r="H114" s="34">
        <v>23172.66</v>
      </c>
      <c r="I114" s="35"/>
      <c r="J114" t="str">
        <f t="shared" si="1"/>
        <v>Нет данных</v>
      </c>
    </row>
    <row r="115" spans="2:10" ht="22.5">
      <c r="B115" s="31" t="s">
        <v>512</v>
      </c>
      <c r="C115" s="32" t="s">
        <v>384</v>
      </c>
      <c r="D115" s="32" t="s">
        <v>103</v>
      </c>
      <c r="E115" s="32" t="s">
        <v>201</v>
      </c>
      <c r="F115" s="32" t="s">
        <v>117</v>
      </c>
      <c r="G115" s="33">
        <v>23172.66</v>
      </c>
      <c r="H115" s="35"/>
      <c r="I115" s="35"/>
      <c r="J115">
        <f t="shared" si="1"/>
        <v>-1</v>
      </c>
    </row>
    <row r="116" spans="2:10">
      <c r="B116" s="85" t="s">
        <v>513</v>
      </c>
      <c r="C116" s="85"/>
      <c r="D116" s="85"/>
      <c r="E116" s="85"/>
      <c r="F116" s="85"/>
      <c r="G116" s="82"/>
      <c r="H116" s="82"/>
      <c r="I116" s="82"/>
      <c r="J116" t="str">
        <f t="shared" si="1"/>
        <v>Нет данных</v>
      </c>
    </row>
    <row r="117" spans="2:10" ht="22.5">
      <c r="B117" s="31" t="s">
        <v>513</v>
      </c>
      <c r="C117" s="32" t="s">
        <v>378</v>
      </c>
      <c r="D117" s="32" t="s">
        <v>103</v>
      </c>
      <c r="E117" s="32" t="s">
        <v>201</v>
      </c>
      <c r="F117" s="32" t="s">
        <v>103</v>
      </c>
      <c r="G117" s="33">
        <v>31521.34</v>
      </c>
      <c r="H117" s="34">
        <v>31521.34</v>
      </c>
      <c r="I117" s="35"/>
      <c r="J117" t="str">
        <f t="shared" si="1"/>
        <v>Нет данных</v>
      </c>
    </row>
    <row r="118" spans="2:10" ht="22.5">
      <c r="B118" s="31" t="s">
        <v>514</v>
      </c>
      <c r="C118" s="32" t="s">
        <v>378</v>
      </c>
      <c r="D118" s="32" t="s">
        <v>103</v>
      </c>
      <c r="E118" s="32" t="s">
        <v>201</v>
      </c>
      <c r="F118" s="32" t="s">
        <v>116</v>
      </c>
      <c r="G118" s="33">
        <v>31521.34</v>
      </c>
      <c r="H118" s="35"/>
      <c r="I118" s="35"/>
      <c r="J118">
        <f t="shared" si="1"/>
        <v>-2</v>
      </c>
    </row>
    <row r="119" spans="2:10">
      <c r="B119" s="85" t="s">
        <v>515</v>
      </c>
      <c r="C119" s="85"/>
      <c r="D119" s="85"/>
      <c r="E119" s="85"/>
      <c r="F119" s="85"/>
      <c r="G119" s="82"/>
      <c r="H119" s="82"/>
      <c r="I119" s="82"/>
      <c r="J119" t="str">
        <f t="shared" si="1"/>
        <v>Нет данных</v>
      </c>
    </row>
    <row r="120" spans="2:10" ht="22.5">
      <c r="B120" s="31" t="s">
        <v>515</v>
      </c>
      <c r="C120" s="32" t="s">
        <v>381</v>
      </c>
      <c r="D120" s="32" t="s">
        <v>103</v>
      </c>
      <c r="E120" s="32" t="s">
        <v>201</v>
      </c>
      <c r="F120" s="32" t="s">
        <v>103</v>
      </c>
      <c r="G120" s="33">
        <v>491138</v>
      </c>
      <c r="H120" s="34">
        <v>491138</v>
      </c>
      <c r="I120" s="35"/>
      <c r="J120" t="str">
        <f t="shared" si="1"/>
        <v>Нет данных</v>
      </c>
    </row>
    <row r="121" spans="2:10" ht="22.5">
      <c r="B121" s="31" t="s">
        <v>516</v>
      </c>
      <c r="C121" s="32" t="s">
        <v>381</v>
      </c>
      <c r="D121" s="32" t="s">
        <v>103</v>
      </c>
      <c r="E121" s="32" t="s">
        <v>201</v>
      </c>
      <c r="F121" s="32" t="s">
        <v>442</v>
      </c>
      <c r="G121" s="33">
        <v>491138</v>
      </c>
      <c r="H121" s="35"/>
      <c r="I121" s="35"/>
      <c r="J121">
        <f t="shared" si="1"/>
        <v>6</v>
      </c>
    </row>
    <row r="122" spans="2:10">
      <c r="B122" s="85" t="s">
        <v>517</v>
      </c>
      <c r="C122" s="85"/>
      <c r="D122" s="85"/>
      <c r="E122" s="85"/>
      <c r="F122" s="85"/>
      <c r="G122" s="82"/>
      <c r="H122" s="82"/>
      <c r="I122" s="82"/>
      <c r="J122" t="str">
        <f t="shared" si="1"/>
        <v>Нет данных</v>
      </c>
    </row>
    <row r="123" spans="2:10" ht="22.5">
      <c r="B123" s="31" t="s">
        <v>517</v>
      </c>
      <c r="C123" s="32" t="s">
        <v>518</v>
      </c>
      <c r="D123" s="32" t="s">
        <v>109</v>
      </c>
      <c r="E123" s="32" t="s">
        <v>519</v>
      </c>
      <c r="F123" s="32" t="s">
        <v>109</v>
      </c>
      <c r="G123" s="33">
        <v>980400</v>
      </c>
      <c r="H123" s="34">
        <v>980400</v>
      </c>
      <c r="I123" s="35"/>
      <c r="J123" t="str">
        <f t="shared" si="1"/>
        <v>Нет данных</v>
      </c>
    </row>
    <row r="124" spans="2:10" ht="22.5">
      <c r="B124" s="31" t="s">
        <v>520</v>
      </c>
      <c r="C124" s="32" t="s">
        <v>518</v>
      </c>
      <c r="D124" s="32" t="s">
        <v>109</v>
      </c>
      <c r="E124" s="32" t="s">
        <v>519</v>
      </c>
      <c r="F124" s="32" t="s">
        <v>112</v>
      </c>
      <c r="G124" s="33">
        <v>980400</v>
      </c>
      <c r="H124" s="35"/>
      <c r="I124" s="35"/>
      <c r="J124">
        <f t="shared" si="1"/>
        <v>-24</v>
      </c>
    </row>
    <row r="125" spans="2:10">
      <c r="B125" s="85" t="s">
        <v>521</v>
      </c>
      <c r="C125" s="85"/>
      <c r="D125" s="85"/>
      <c r="E125" s="85"/>
      <c r="F125" s="85"/>
      <c r="G125" s="82"/>
      <c r="H125" s="82"/>
      <c r="I125" s="82"/>
      <c r="J125" t="str">
        <f t="shared" si="1"/>
        <v>Нет данных</v>
      </c>
    </row>
    <row r="126" spans="2:10" ht="22.5">
      <c r="B126" s="31" t="s">
        <v>521</v>
      </c>
      <c r="C126" s="32" t="s">
        <v>522</v>
      </c>
      <c r="D126" s="32" t="s">
        <v>108</v>
      </c>
      <c r="E126" s="32" t="s">
        <v>113</v>
      </c>
      <c r="F126" s="32" t="s">
        <v>108</v>
      </c>
      <c r="G126" s="33">
        <v>8136.54</v>
      </c>
      <c r="H126" s="34">
        <v>8136.54</v>
      </c>
      <c r="I126" s="35"/>
      <c r="J126" t="str">
        <f t="shared" si="1"/>
        <v>Нет данных</v>
      </c>
    </row>
    <row r="127" spans="2:10" ht="22.5">
      <c r="B127" s="31" t="s">
        <v>523</v>
      </c>
      <c r="C127" s="32" t="s">
        <v>522</v>
      </c>
      <c r="D127" s="32" t="s">
        <v>108</v>
      </c>
      <c r="E127" s="32" t="s">
        <v>113</v>
      </c>
      <c r="F127" s="32" t="s">
        <v>201</v>
      </c>
      <c r="G127" s="33">
        <v>8136.54</v>
      </c>
      <c r="H127" s="35"/>
      <c r="I127" s="35"/>
      <c r="J127">
        <f t="shared" si="1"/>
        <v>4</v>
      </c>
    </row>
    <row r="128" spans="2:10">
      <c r="B128" s="85" t="s">
        <v>524</v>
      </c>
      <c r="C128" s="85"/>
      <c r="D128" s="85"/>
      <c r="E128" s="85"/>
      <c r="F128" s="85"/>
      <c r="G128" s="82"/>
      <c r="H128" s="82"/>
      <c r="I128" s="82"/>
      <c r="J128" t="str">
        <f t="shared" si="1"/>
        <v>Нет данных</v>
      </c>
    </row>
    <row r="129" spans="2:10" ht="22.5">
      <c r="B129" s="31" t="s">
        <v>524</v>
      </c>
      <c r="C129" s="32" t="s">
        <v>525</v>
      </c>
      <c r="D129" s="32" t="s">
        <v>155</v>
      </c>
      <c r="E129" s="32" t="s">
        <v>211</v>
      </c>
      <c r="F129" s="32" t="s">
        <v>155</v>
      </c>
      <c r="G129" s="33">
        <v>134184</v>
      </c>
      <c r="H129" s="34">
        <v>134184</v>
      </c>
      <c r="I129" s="35"/>
      <c r="J129" t="str">
        <f t="shared" si="1"/>
        <v>Нет данных</v>
      </c>
    </row>
    <row r="130" spans="2:10" ht="22.5">
      <c r="B130" s="31" t="s">
        <v>526</v>
      </c>
      <c r="C130" s="32" t="s">
        <v>525</v>
      </c>
      <c r="D130" s="32" t="s">
        <v>155</v>
      </c>
      <c r="E130" s="32" t="s">
        <v>211</v>
      </c>
      <c r="F130" s="32" t="s">
        <v>214</v>
      </c>
      <c r="G130" s="33">
        <v>134184</v>
      </c>
      <c r="H130" s="35"/>
      <c r="I130" s="35"/>
      <c r="J130">
        <f t="shared" si="1"/>
        <v>-1</v>
      </c>
    </row>
    <row r="131" spans="2:10">
      <c r="B131" s="85" t="s">
        <v>527</v>
      </c>
      <c r="C131" s="85"/>
      <c r="D131" s="85"/>
      <c r="E131" s="85"/>
      <c r="F131" s="85"/>
      <c r="G131" s="82"/>
      <c r="H131" s="82"/>
      <c r="I131" s="82"/>
      <c r="J131" t="str">
        <f t="shared" si="1"/>
        <v>Нет данных</v>
      </c>
    </row>
    <row r="132" spans="2:10" ht="22.5">
      <c r="B132" s="31" t="s">
        <v>527</v>
      </c>
      <c r="C132" s="32" t="s">
        <v>528</v>
      </c>
      <c r="D132" s="32" t="s">
        <v>155</v>
      </c>
      <c r="E132" s="32" t="s">
        <v>211</v>
      </c>
      <c r="F132" s="32" t="s">
        <v>155</v>
      </c>
      <c r="G132" s="33">
        <v>162278</v>
      </c>
      <c r="H132" s="34">
        <v>162278</v>
      </c>
      <c r="I132" s="35"/>
      <c r="J132" t="str">
        <f t="shared" ref="J132:J195" si="2">IF(E132=0,"Нет данных",IF(H132=0,F132-E132,"Нет данных"))</f>
        <v>Нет данных</v>
      </c>
    </row>
    <row r="133" spans="2:10" ht="22.5">
      <c r="B133" s="31" t="s">
        <v>529</v>
      </c>
      <c r="C133" s="32" t="s">
        <v>528</v>
      </c>
      <c r="D133" s="32" t="s">
        <v>155</v>
      </c>
      <c r="E133" s="32" t="s">
        <v>211</v>
      </c>
      <c r="F133" s="32" t="s">
        <v>530</v>
      </c>
      <c r="G133" s="33">
        <v>162278</v>
      </c>
      <c r="H133" s="35"/>
      <c r="I133" s="35"/>
      <c r="J133">
        <f t="shared" si="2"/>
        <v>6</v>
      </c>
    </row>
    <row r="134" spans="2:10">
      <c r="B134" s="85" t="s">
        <v>531</v>
      </c>
      <c r="C134" s="85"/>
      <c r="D134" s="85"/>
      <c r="E134" s="85"/>
      <c r="F134" s="85"/>
      <c r="G134" s="82"/>
      <c r="H134" s="82"/>
      <c r="I134" s="82"/>
      <c r="J134" t="str">
        <f t="shared" si="2"/>
        <v>Нет данных</v>
      </c>
    </row>
    <row r="135" spans="2:10" ht="22.5">
      <c r="B135" s="31" t="s">
        <v>531</v>
      </c>
      <c r="C135" s="32" t="s">
        <v>385</v>
      </c>
      <c r="D135" s="32" t="s">
        <v>155</v>
      </c>
      <c r="E135" s="32" t="s">
        <v>211</v>
      </c>
      <c r="F135" s="32" t="s">
        <v>155</v>
      </c>
      <c r="G135" s="33">
        <v>732352.5</v>
      </c>
      <c r="H135" s="34">
        <v>732352.5</v>
      </c>
      <c r="I135" s="35"/>
      <c r="J135" t="str">
        <f t="shared" si="2"/>
        <v>Нет данных</v>
      </c>
    </row>
    <row r="136" spans="2:10" ht="22.5">
      <c r="B136" s="31" t="s">
        <v>532</v>
      </c>
      <c r="C136" s="32" t="s">
        <v>385</v>
      </c>
      <c r="D136" s="32" t="s">
        <v>155</v>
      </c>
      <c r="E136" s="32" t="s">
        <v>211</v>
      </c>
      <c r="F136" s="32" t="s">
        <v>214</v>
      </c>
      <c r="G136" s="33">
        <v>732352.5</v>
      </c>
      <c r="H136" s="35"/>
      <c r="I136" s="35"/>
      <c r="J136">
        <f t="shared" si="2"/>
        <v>-1</v>
      </c>
    </row>
    <row r="137" spans="2:10">
      <c r="B137" s="85" t="s">
        <v>533</v>
      </c>
      <c r="C137" s="85"/>
      <c r="D137" s="85"/>
      <c r="E137" s="85"/>
      <c r="F137" s="85"/>
      <c r="G137" s="82"/>
      <c r="H137" s="82"/>
      <c r="I137" s="82"/>
      <c r="J137" t="str">
        <f t="shared" si="2"/>
        <v>Нет данных</v>
      </c>
    </row>
    <row r="138" spans="2:10" ht="22.5">
      <c r="B138" s="31" t="s">
        <v>533</v>
      </c>
      <c r="C138" s="32" t="s">
        <v>534</v>
      </c>
      <c r="D138" s="32" t="s">
        <v>100</v>
      </c>
      <c r="E138" s="32" t="s">
        <v>223</v>
      </c>
      <c r="F138" s="32" t="s">
        <v>100</v>
      </c>
      <c r="G138" s="33">
        <v>1067985</v>
      </c>
      <c r="H138" s="34">
        <v>1067985</v>
      </c>
      <c r="I138" s="35"/>
      <c r="J138" t="str">
        <f t="shared" si="2"/>
        <v>Нет данных</v>
      </c>
    </row>
    <row r="139" spans="2:10" ht="22.5">
      <c r="B139" s="31" t="s">
        <v>535</v>
      </c>
      <c r="C139" s="32" t="s">
        <v>534</v>
      </c>
      <c r="D139" s="32" t="s">
        <v>100</v>
      </c>
      <c r="E139" s="32" t="s">
        <v>223</v>
      </c>
      <c r="F139" s="32" t="s">
        <v>117</v>
      </c>
      <c r="G139" s="33">
        <v>90157</v>
      </c>
      <c r="H139" s="34">
        <v>977828</v>
      </c>
      <c r="I139" s="35"/>
      <c r="J139" t="str">
        <f t="shared" si="2"/>
        <v>Нет данных</v>
      </c>
    </row>
    <row r="140" spans="2:10" ht="22.5">
      <c r="B140" s="31" t="s">
        <v>536</v>
      </c>
      <c r="C140" s="32" t="s">
        <v>534</v>
      </c>
      <c r="D140" s="32" t="s">
        <v>100</v>
      </c>
      <c r="E140" s="32" t="s">
        <v>223</v>
      </c>
      <c r="F140" s="32" t="s">
        <v>214</v>
      </c>
      <c r="G140" s="33">
        <v>977828</v>
      </c>
      <c r="H140" s="35"/>
      <c r="I140" s="35"/>
      <c r="J140">
        <f t="shared" si="2"/>
        <v>-2</v>
      </c>
    </row>
    <row r="141" spans="2:10">
      <c r="B141" s="85" t="s">
        <v>537</v>
      </c>
      <c r="C141" s="85"/>
      <c r="D141" s="85"/>
      <c r="E141" s="85"/>
      <c r="F141" s="85"/>
      <c r="G141" s="82"/>
      <c r="H141" s="82"/>
      <c r="I141" s="82"/>
      <c r="J141" t="str">
        <f t="shared" si="2"/>
        <v>Нет данных</v>
      </c>
    </row>
    <row r="142" spans="2:10" ht="22.5">
      <c r="B142" s="31" t="s">
        <v>537</v>
      </c>
      <c r="C142" s="32" t="s">
        <v>538</v>
      </c>
      <c r="D142" s="32" t="s">
        <v>135</v>
      </c>
      <c r="E142" s="32" t="s">
        <v>442</v>
      </c>
      <c r="F142" s="32" t="s">
        <v>135</v>
      </c>
      <c r="G142" s="33">
        <v>212250</v>
      </c>
      <c r="H142" s="34">
        <v>212250</v>
      </c>
      <c r="I142" s="35"/>
      <c r="J142" t="str">
        <f t="shared" si="2"/>
        <v>Нет данных</v>
      </c>
    </row>
    <row r="143" spans="2:10" ht="22.5">
      <c r="B143" s="31" t="s">
        <v>539</v>
      </c>
      <c r="C143" s="32" t="s">
        <v>538</v>
      </c>
      <c r="D143" s="32" t="s">
        <v>135</v>
      </c>
      <c r="E143" s="32" t="s">
        <v>442</v>
      </c>
      <c r="F143" s="32" t="s">
        <v>540</v>
      </c>
      <c r="G143" s="33">
        <v>212250</v>
      </c>
      <c r="H143" s="35"/>
      <c r="I143" s="35"/>
      <c r="J143">
        <f t="shared" si="2"/>
        <v>6</v>
      </c>
    </row>
    <row r="144" spans="2:10">
      <c r="B144" s="85" t="s">
        <v>541</v>
      </c>
      <c r="C144" s="85"/>
      <c r="D144" s="85"/>
      <c r="E144" s="85"/>
      <c r="F144" s="85"/>
      <c r="G144" s="82"/>
      <c r="H144" s="82"/>
      <c r="I144" s="82"/>
      <c r="J144" t="str">
        <f t="shared" si="2"/>
        <v>Нет данных</v>
      </c>
    </row>
    <row r="145" spans="2:10" ht="22.5">
      <c r="B145" s="31" t="s">
        <v>541</v>
      </c>
      <c r="C145" s="32" t="s">
        <v>378</v>
      </c>
      <c r="D145" s="32" t="s">
        <v>135</v>
      </c>
      <c r="E145" s="32" t="s">
        <v>442</v>
      </c>
      <c r="F145" s="32" t="s">
        <v>135</v>
      </c>
      <c r="G145" s="33">
        <v>551784.17000000004</v>
      </c>
      <c r="H145" s="34">
        <v>551784.17000000004</v>
      </c>
      <c r="I145" s="35"/>
      <c r="J145" t="str">
        <f t="shared" si="2"/>
        <v>Нет данных</v>
      </c>
    </row>
    <row r="146" spans="2:10" ht="22.5">
      <c r="B146" s="31" t="s">
        <v>542</v>
      </c>
      <c r="C146" s="32" t="s">
        <v>378</v>
      </c>
      <c r="D146" s="32" t="s">
        <v>135</v>
      </c>
      <c r="E146" s="32" t="s">
        <v>442</v>
      </c>
      <c r="F146" s="32" t="s">
        <v>223</v>
      </c>
      <c r="G146" s="33">
        <v>551784.17000000004</v>
      </c>
      <c r="H146" s="35"/>
      <c r="I146" s="35"/>
      <c r="J146">
        <f t="shared" si="2"/>
        <v>-1</v>
      </c>
    </row>
    <row r="147" spans="2:10">
      <c r="B147" s="85" t="s">
        <v>543</v>
      </c>
      <c r="C147" s="85"/>
      <c r="D147" s="85"/>
      <c r="E147" s="85"/>
      <c r="F147" s="85"/>
      <c r="G147" s="82"/>
      <c r="H147" s="82"/>
      <c r="I147" s="82"/>
      <c r="J147" t="str">
        <f t="shared" si="2"/>
        <v>Нет данных</v>
      </c>
    </row>
    <row r="148" spans="2:10" ht="22.5">
      <c r="B148" s="31" t="s">
        <v>543</v>
      </c>
      <c r="C148" s="32" t="s">
        <v>379</v>
      </c>
      <c r="D148" s="32" t="s">
        <v>135</v>
      </c>
      <c r="E148" s="32" t="s">
        <v>442</v>
      </c>
      <c r="F148" s="32" t="s">
        <v>135</v>
      </c>
      <c r="G148" s="33">
        <v>49028</v>
      </c>
      <c r="H148" s="34">
        <v>49028</v>
      </c>
      <c r="I148" s="35"/>
      <c r="J148" t="str">
        <f t="shared" si="2"/>
        <v>Нет данных</v>
      </c>
    </row>
    <row r="149" spans="2:10" ht="22.5">
      <c r="B149" s="31" t="s">
        <v>542</v>
      </c>
      <c r="C149" s="32" t="s">
        <v>379</v>
      </c>
      <c r="D149" s="32" t="s">
        <v>135</v>
      </c>
      <c r="E149" s="32" t="s">
        <v>442</v>
      </c>
      <c r="F149" s="32" t="s">
        <v>223</v>
      </c>
      <c r="G149" s="33">
        <v>49028</v>
      </c>
      <c r="H149" s="35"/>
      <c r="I149" s="35"/>
      <c r="J149">
        <f t="shared" si="2"/>
        <v>-1</v>
      </c>
    </row>
    <row r="150" spans="2:10">
      <c r="B150" s="85" t="s">
        <v>544</v>
      </c>
      <c r="C150" s="85"/>
      <c r="D150" s="85"/>
      <c r="E150" s="85"/>
      <c r="F150" s="85"/>
      <c r="G150" s="82"/>
      <c r="H150" s="82"/>
      <c r="I150" s="82"/>
      <c r="J150" t="str">
        <f t="shared" si="2"/>
        <v>Нет данных</v>
      </c>
    </row>
    <row r="151" spans="2:10" ht="22.5">
      <c r="B151" s="31" t="s">
        <v>544</v>
      </c>
      <c r="C151" s="32" t="s">
        <v>380</v>
      </c>
      <c r="D151" s="32" t="s">
        <v>135</v>
      </c>
      <c r="E151" s="32" t="s">
        <v>442</v>
      </c>
      <c r="F151" s="32" t="s">
        <v>135</v>
      </c>
      <c r="G151" s="33">
        <v>50656.34</v>
      </c>
      <c r="H151" s="34">
        <v>50656.34</v>
      </c>
      <c r="I151" s="35"/>
      <c r="J151" t="str">
        <f t="shared" si="2"/>
        <v>Нет данных</v>
      </c>
    </row>
    <row r="152" spans="2:10" ht="22.5">
      <c r="B152" s="31" t="s">
        <v>542</v>
      </c>
      <c r="C152" s="32" t="s">
        <v>380</v>
      </c>
      <c r="D152" s="32" t="s">
        <v>135</v>
      </c>
      <c r="E152" s="32" t="s">
        <v>442</v>
      </c>
      <c r="F152" s="32" t="s">
        <v>223</v>
      </c>
      <c r="G152" s="33">
        <v>50656.34</v>
      </c>
      <c r="H152" s="35"/>
      <c r="I152" s="35"/>
      <c r="J152">
        <f t="shared" si="2"/>
        <v>-1</v>
      </c>
    </row>
    <row r="153" spans="2:10">
      <c r="B153" s="85" t="s">
        <v>545</v>
      </c>
      <c r="C153" s="85"/>
      <c r="D153" s="85"/>
      <c r="E153" s="85"/>
      <c r="F153" s="85"/>
      <c r="G153" s="82"/>
      <c r="H153" s="82"/>
      <c r="I153" s="82"/>
      <c r="J153" t="str">
        <f t="shared" si="2"/>
        <v>Нет данных</v>
      </c>
    </row>
    <row r="154" spans="2:10" ht="22.5">
      <c r="B154" s="31" t="s">
        <v>545</v>
      </c>
      <c r="C154" s="32" t="s">
        <v>382</v>
      </c>
      <c r="D154" s="32" t="s">
        <v>135</v>
      </c>
      <c r="E154" s="32" t="s">
        <v>442</v>
      </c>
      <c r="F154" s="32" t="s">
        <v>135</v>
      </c>
      <c r="G154" s="33">
        <v>19255.560000000001</v>
      </c>
      <c r="H154" s="34">
        <v>19255.560000000001</v>
      </c>
      <c r="I154" s="35"/>
      <c r="J154" t="str">
        <f t="shared" si="2"/>
        <v>Нет данных</v>
      </c>
    </row>
    <row r="155" spans="2:10" ht="22.5">
      <c r="B155" s="31" t="s">
        <v>542</v>
      </c>
      <c r="C155" s="32" t="s">
        <v>382</v>
      </c>
      <c r="D155" s="32" t="s">
        <v>135</v>
      </c>
      <c r="E155" s="32" t="s">
        <v>442</v>
      </c>
      <c r="F155" s="32" t="s">
        <v>223</v>
      </c>
      <c r="G155" s="33">
        <v>19255.560000000001</v>
      </c>
      <c r="H155" s="35"/>
      <c r="I155" s="35"/>
      <c r="J155">
        <f t="shared" si="2"/>
        <v>-1</v>
      </c>
    </row>
    <row r="156" spans="2:10">
      <c r="B156" s="85" t="s">
        <v>546</v>
      </c>
      <c r="C156" s="85"/>
      <c r="D156" s="85"/>
      <c r="E156" s="85"/>
      <c r="F156" s="85"/>
      <c r="G156" s="82"/>
      <c r="H156" s="82"/>
      <c r="I156" s="82"/>
      <c r="J156" t="str">
        <f t="shared" si="2"/>
        <v>Нет данных</v>
      </c>
    </row>
    <row r="157" spans="2:10" ht="22.5">
      <c r="B157" s="31" t="s">
        <v>546</v>
      </c>
      <c r="C157" s="32" t="s">
        <v>387</v>
      </c>
      <c r="D157" s="32" t="s">
        <v>135</v>
      </c>
      <c r="E157" s="32" t="s">
        <v>442</v>
      </c>
      <c r="F157" s="32" t="s">
        <v>135</v>
      </c>
      <c r="G157" s="33">
        <v>39391.199999999997</v>
      </c>
      <c r="H157" s="34">
        <v>39391.199999999997</v>
      </c>
      <c r="I157" s="35"/>
      <c r="J157" t="str">
        <f t="shared" si="2"/>
        <v>Нет данных</v>
      </c>
    </row>
    <row r="158" spans="2:10" ht="22.5">
      <c r="B158" s="31" t="s">
        <v>542</v>
      </c>
      <c r="C158" s="32" t="s">
        <v>387</v>
      </c>
      <c r="D158" s="32" t="s">
        <v>135</v>
      </c>
      <c r="E158" s="32" t="s">
        <v>442</v>
      </c>
      <c r="F158" s="32" t="s">
        <v>223</v>
      </c>
      <c r="G158" s="33">
        <v>39391.199999999997</v>
      </c>
      <c r="H158" s="35"/>
      <c r="I158" s="35"/>
      <c r="J158">
        <f t="shared" si="2"/>
        <v>-1</v>
      </c>
    </row>
    <row r="159" spans="2:10">
      <c r="B159" s="85" t="s">
        <v>547</v>
      </c>
      <c r="C159" s="85"/>
      <c r="D159" s="85"/>
      <c r="E159" s="85"/>
      <c r="F159" s="85"/>
      <c r="G159" s="82"/>
      <c r="H159" s="82"/>
      <c r="I159" s="82"/>
      <c r="J159" t="str">
        <f t="shared" si="2"/>
        <v>Нет данных</v>
      </c>
    </row>
    <row r="160" spans="2:10" ht="22.5">
      <c r="B160" s="31" t="s">
        <v>547</v>
      </c>
      <c r="C160" s="32" t="s">
        <v>548</v>
      </c>
      <c r="D160" s="32" t="s">
        <v>135</v>
      </c>
      <c r="E160" s="32" t="s">
        <v>117</v>
      </c>
      <c r="F160" s="32" t="s">
        <v>135</v>
      </c>
      <c r="G160" s="33">
        <v>2968.84</v>
      </c>
      <c r="H160" s="34">
        <v>2968.84</v>
      </c>
      <c r="I160" s="35"/>
      <c r="J160" t="str">
        <f t="shared" si="2"/>
        <v>Нет данных</v>
      </c>
    </row>
    <row r="161" spans="2:10" ht="22.5">
      <c r="B161" s="31" t="s">
        <v>549</v>
      </c>
      <c r="C161" s="32" t="s">
        <v>548</v>
      </c>
      <c r="D161" s="32" t="s">
        <v>135</v>
      </c>
      <c r="E161" s="32" t="s">
        <v>117</v>
      </c>
      <c r="F161" s="32" t="s">
        <v>112</v>
      </c>
      <c r="G161" s="33">
        <v>2968.84</v>
      </c>
      <c r="H161" s="35"/>
      <c r="I161" s="35"/>
      <c r="J161">
        <f t="shared" si="2"/>
        <v>-6</v>
      </c>
    </row>
    <row r="162" spans="2:10">
      <c r="B162" s="85" t="s">
        <v>550</v>
      </c>
      <c r="C162" s="85"/>
      <c r="D162" s="85"/>
      <c r="E162" s="85"/>
      <c r="F162" s="85"/>
      <c r="G162" s="82"/>
      <c r="H162" s="82"/>
      <c r="I162" s="82"/>
      <c r="J162" t="str">
        <f t="shared" si="2"/>
        <v>Нет данных</v>
      </c>
    </row>
    <row r="163" spans="2:10" ht="22.5">
      <c r="B163" s="31" t="s">
        <v>550</v>
      </c>
      <c r="C163" s="32" t="s">
        <v>384</v>
      </c>
      <c r="D163" s="32" t="s">
        <v>135</v>
      </c>
      <c r="E163" s="32" t="s">
        <v>442</v>
      </c>
      <c r="F163" s="32" t="s">
        <v>135</v>
      </c>
      <c r="G163" s="33">
        <v>314624.68</v>
      </c>
      <c r="H163" s="34">
        <v>314624.68</v>
      </c>
      <c r="I163" s="35"/>
      <c r="J163" t="str">
        <f t="shared" si="2"/>
        <v>Нет данных</v>
      </c>
    </row>
    <row r="164" spans="2:10" ht="22.5">
      <c r="B164" s="31" t="s">
        <v>551</v>
      </c>
      <c r="C164" s="32" t="s">
        <v>384</v>
      </c>
      <c r="D164" s="32" t="s">
        <v>135</v>
      </c>
      <c r="E164" s="32" t="s">
        <v>442</v>
      </c>
      <c r="F164" s="32" t="s">
        <v>223</v>
      </c>
      <c r="G164" s="33">
        <v>314624.68</v>
      </c>
      <c r="H164" s="35"/>
      <c r="I164" s="35"/>
      <c r="J164">
        <f t="shared" si="2"/>
        <v>-1</v>
      </c>
    </row>
    <row r="165" spans="2:10">
      <c r="B165" s="85" t="s">
        <v>552</v>
      </c>
      <c r="C165" s="85"/>
      <c r="D165" s="85"/>
      <c r="E165" s="85"/>
      <c r="F165" s="85"/>
      <c r="G165" s="82"/>
      <c r="H165" s="82"/>
      <c r="I165" s="82"/>
      <c r="J165" t="str">
        <f t="shared" si="2"/>
        <v>Нет данных</v>
      </c>
    </row>
    <row r="166" spans="2:10" ht="22.5">
      <c r="B166" s="31" t="s">
        <v>552</v>
      </c>
      <c r="C166" s="32" t="s">
        <v>373</v>
      </c>
      <c r="D166" s="32" t="s">
        <v>135</v>
      </c>
      <c r="E166" s="32" t="s">
        <v>442</v>
      </c>
      <c r="F166" s="32" t="s">
        <v>135</v>
      </c>
      <c r="G166" s="33">
        <v>64088.9</v>
      </c>
      <c r="H166" s="34">
        <v>64088.9</v>
      </c>
      <c r="I166" s="35"/>
      <c r="J166" t="str">
        <f t="shared" si="2"/>
        <v>Нет данных</v>
      </c>
    </row>
    <row r="167" spans="2:10" ht="22.5">
      <c r="B167" s="31" t="s">
        <v>553</v>
      </c>
      <c r="C167" s="32" t="s">
        <v>373</v>
      </c>
      <c r="D167" s="32" t="s">
        <v>135</v>
      </c>
      <c r="E167" s="32" t="s">
        <v>442</v>
      </c>
      <c r="F167" s="32" t="s">
        <v>540</v>
      </c>
      <c r="G167" s="33">
        <v>64088.9</v>
      </c>
      <c r="H167" s="35"/>
      <c r="I167" s="35"/>
      <c r="J167">
        <f t="shared" si="2"/>
        <v>6</v>
      </c>
    </row>
    <row r="168" spans="2:10">
      <c r="B168" s="85" t="s">
        <v>554</v>
      </c>
      <c r="C168" s="85"/>
      <c r="D168" s="85"/>
      <c r="E168" s="85"/>
      <c r="F168" s="85"/>
      <c r="G168" s="82"/>
      <c r="H168" s="82"/>
      <c r="I168" s="82"/>
      <c r="J168" t="str">
        <f t="shared" si="2"/>
        <v>Нет данных</v>
      </c>
    </row>
    <row r="169" spans="2:10" ht="22.5">
      <c r="B169" s="31" t="s">
        <v>219</v>
      </c>
      <c r="C169" s="32" t="s">
        <v>555</v>
      </c>
      <c r="D169" s="32" t="s">
        <v>108</v>
      </c>
      <c r="E169" s="32"/>
      <c r="F169" s="32" t="s">
        <v>108</v>
      </c>
      <c r="G169" s="33">
        <v>4000</v>
      </c>
      <c r="H169" s="35"/>
      <c r="I169" s="34">
        <v>4000</v>
      </c>
      <c r="J169" t="str">
        <f t="shared" si="2"/>
        <v>Нет данных</v>
      </c>
    </row>
    <row r="170" spans="2:10" ht="22.5">
      <c r="B170" s="31" t="s">
        <v>554</v>
      </c>
      <c r="C170" s="32" t="s">
        <v>555</v>
      </c>
      <c r="D170" s="32" t="s">
        <v>108</v>
      </c>
      <c r="E170" s="32"/>
      <c r="F170" s="32" t="s">
        <v>135</v>
      </c>
      <c r="G170" s="33">
        <v>29281</v>
      </c>
      <c r="H170" s="35"/>
      <c r="I170" s="35"/>
      <c r="J170" t="str">
        <f t="shared" si="2"/>
        <v>Нет данных</v>
      </c>
    </row>
    <row r="171" spans="2:10" ht="22.5">
      <c r="B171" s="31" t="s">
        <v>554</v>
      </c>
      <c r="C171" s="32" t="s">
        <v>555</v>
      </c>
      <c r="D171" s="32" t="s">
        <v>135</v>
      </c>
      <c r="E171" s="32" t="s">
        <v>442</v>
      </c>
      <c r="F171" s="32" t="s">
        <v>135</v>
      </c>
      <c r="G171" s="33">
        <v>29281</v>
      </c>
      <c r="H171" s="34">
        <v>25281</v>
      </c>
      <c r="I171" s="35"/>
      <c r="J171" t="str">
        <f t="shared" si="2"/>
        <v>Нет данных</v>
      </c>
    </row>
    <row r="172" spans="2:10" ht="22.5">
      <c r="B172" s="31" t="s">
        <v>556</v>
      </c>
      <c r="C172" s="32" t="s">
        <v>555</v>
      </c>
      <c r="D172" s="32" t="s">
        <v>135</v>
      </c>
      <c r="E172" s="32" t="s">
        <v>442</v>
      </c>
      <c r="F172" s="32" t="s">
        <v>117</v>
      </c>
      <c r="G172" s="33">
        <v>25281</v>
      </c>
      <c r="H172" s="35"/>
      <c r="I172" s="35"/>
      <c r="J172">
        <f t="shared" si="2"/>
        <v>-7</v>
      </c>
    </row>
    <row r="173" spans="2:10">
      <c r="B173" s="85" t="s">
        <v>557</v>
      </c>
      <c r="C173" s="85"/>
      <c r="D173" s="85"/>
      <c r="E173" s="85"/>
      <c r="F173" s="85"/>
      <c r="G173" s="82"/>
      <c r="H173" s="82"/>
      <c r="I173" s="82"/>
      <c r="J173" t="str">
        <f t="shared" si="2"/>
        <v>Нет данных</v>
      </c>
    </row>
    <row r="174" spans="2:10" ht="22.5">
      <c r="B174" s="31" t="s">
        <v>215</v>
      </c>
      <c r="C174" s="32" t="s">
        <v>558</v>
      </c>
      <c r="D174" s="32" t="s">
        <v>155</v>
      </c>
      <c r="E174" s="32"/>
      <c r="F174" s="32" t="s">
        <v>155</v>
      </c>
      <c r="G174" s="33">
        <v>84000</v>
      </c>
      <c r="H174" s="35"/>
      <c r="I174" s="34">
        <v>84000</v>
      </c>
      <c r="J174" t="str">
        <f t="shared" si="2"/>
        <v>Нет данных</v>
      </c>
    </row>
    <row r="175" spans="2:10" ht="22.5">
      <c r="B175" s="31" t="s">
        <v>557</v>
      </c>
      <c r="C175" s="32" t="s">
        <v>558</v>
      </c>
      <c r="D175" s="32" t="s">
        <v>155</v>
      </c>
      <c r="E175" s="32"/>
      <c r="F175" s="32" t="s">
        <v>112</v>
      </c>
      <c r="G175" s="33">
        <v>84000</v>
      </c>
      <c r="H175" s="35"/>
      <c r="I175" s="35"/>
      <c r="J175" t="str">
        <f t="shared" si="2"/>
        <v>Нет данных</v>
      </c>
    </row>
    <row r="176" spans="2:10">
      <c r="B176" s="85" t="s">
        <v>559</v>
      </c>
      <c r="C176" s="85"/>
      <c r="D176" s="85"/>
      <c r="E176" s="85"/>
      <c r="F176" s="85"/>
      <c r="G176" s="82"/>
      <c r="H176" s="82"/>
      <c r="I176" s="82"/>
      <c r="J176" t="str">
        <f t="shared" si="2"/>
        <v>Нет данных</v>
      </c>
    </row>
    <row r="177" spans="2:10" ht="22.5">
      <c r="B177" s="31" t="s">
        <v>559</v>
      </c>
      <c r="C177" s="32" t="s">
        <v>560</v>
      </c>
      <c r="D177" s="32" t="s">
        <v>113</v>
      </c>
      <c r="E177" s="32" t="s">
        <v>473</v>
      </c>
      <c r="F177" s="32" t="s">
        <v>113</v>
      </c>
      <c r="G177" s="33">
        <v>483840</v>
      </c>
      <c r="H177" s="34">
        <v>483840</v>
      </c>
      <c r="I177" s="35"/>
      <c r="J177" t="str">
        <f t="shared" si="2"/>
        <v>Нет данных</v>
      </c>
    </row>
    <row r="178" spans="2:10" ht="22.5">
      <c r="B178" s="31" t="s">
        <v>561</v>
      </c>
      <c r="C178" s="32" t="s">
        <v>560</v>
      </c>
      <c r="D178" s="32" t="s">
        <v>113</v>
      </c>
      <c r="E178" s="32" t="s">
        <v>473</v>
      </c>
      <c r="F178" s="32" t="s">
        <v>510</v>
      </c>
      <c r="G178" s="33">
        <v>483840</v>
      </c>
      <c r="H178" s="35"/>
      <c r="I178" s="35"/>
      <c r="J178">
        <f t="shared" si="2"/>
        <v>-15</v>
      </c>
    </row>
    <row r="179" spans="2:10">
      <c r="B179" s="85" t="s">
        <v>562</v>
      </c>
      <c r="C179" s="85"/>
      <c r="D179" s="85"/>
      <c r="E179" s="85"/>
      <c r="F179" s="85"/>
      <c r="G179" s="82"/>
      <c r="H179" s="82"/>
      <c r="I179" s="82"/>
      <c r="J179" t="str">
        <f t="shared" si="2"/>
        <v>Нет данных</v>
      </c>
    </row>
    <row r="180" spans="2:10" ht="22.5">
      <c r="B180" s="31" t="s">
        <v>562</v>
      </c>
      <c r="C180" s="32" t="s">
        <v>563</v>
      </c>
      <c r="D180" s="32" t="s">
        <v>113</v>
      </c>
      <c r="E180" s="32" t="s">
        <v>473</v>
      </c>
      <c r="F180" s="32" t="s">
        <v>113</v>
      </c>
      <c r="G180" s="33">
        <v>787440</v>
      </c>
      <c r="H180" s="34">
        <v>787440</v>
      </c>
      <c r="I180" s="35"/>
      <c r="J180" t="str">
        <f t="shared" si="2"/>
        <v>Нет данных</v>
      </c>
    </row>
    <row r="181" spans="2:10" ht="22.5">
      <c r="B181" s="31" t="s">
        <v>564</v>
      </c>
      <c r="C181" s="32" t="s">
        <v>563</v>
      </c>
      <c r="D181" s="32" t="s">
        <v>113</v>
      </c>
      <c r="E181" s="32" t="s">
        <v>473</v>
      </c>
      <c r="F181" s="32" t="s">
        <v>510</v>
      </c>
      <c r="G181" s="33">
        <v>787440</v>
      </c>
      <c r="H181" s="35"/>
      <c r="I181" s="35"/>
      <c r="J181">
        <f t="shared" si="2"/>
        <v>-15</v>
      </c>
    </row>
    <row r="182" spans="2:10">
      <c r="B182" s="85" t="s">
        <v>565</v>
      </c>
      <c r="C182" s="85"/>
      <c r="D182" s="85"/>
      <c r="E182" s="85"/>
      <c r="F182" s="85"/>
      <c r="G182" s="82"/>
      <c r="H182" s="82"/>
      <c r="I182" s="82"/>
      <c r="J182" t="str">
        <f t="shared" si="2"/>
        <v>Нет данных</v>
      </c>
    </row>
    <row r="183" spans="2:10" ht="22.5">
      <c r="B183" s="31" t="s">
        <v>565</v>
      </c>
      <c r="C183" s="32" t="s">
        <v>388</v>
      </c>
      <c r="D183" s="32" t="s">
        <v>113</v>
      </c>
      <c r="E183" s="32" t="s">
        <v>566</v>
      </c>
      <c r="F183" s="32" t="s">
        <v>113</v>
      </c>
      <c r="G183" s="33">
        <v>1182720</v>
      </c>
      <c r="H183" s="34">
        <v>1182720</v>
      </c>
      <c r="I183" s="35"/>
      <c r="J183" t="str">
        <f t="shared" si="2"/>
        <v>Нет данных</v>
      </c>
    </row>
    <row r="184" spans="2:10" ht="22.5">
      <c r="B184" s="31" t="s">
        <v>567</v>
      </c>
      <c r="C184" s="32" t="s">
        <v>388</v>
      </c>
      <c r="D184" s="32" t="s">
        <v>113</v>
      </c>
      <c r="E184" s="32" t="s">
        <v>566</v>
      </c>
      <c r="F184" s="32" t="s">
        <v>568</v>
      </c>
      <c r="G184" s="33">
        <v>1182720</v>
      </c>
      <c r="H184" s="35"/>
      <c r="I184" s="35"/>
      <c r="J184">
        <f t="shared" si="2"/>
        <v>-10</v>
      </c>
    </row>
    <row r="185" spans="2:10">
      <c r="B185" s="85" t="s">
        <v>569</v>
      </c>
      <c r="C185" s="85"/>
      <c r="D185" s="85"/>
      <c r="E185" s="85"/>
      <c r="F185" s="85"/>
      <c r="G185" s="82"/>
      <c r="H185" s="82"/>
      <c r="I185" s="82"/>
      <c r="J185" t="str">
        <f t="shared" si="2"/>
        <v>Нет данных</v>
      </c>
    </row>
    <row r="186" spans="2:10" ht="22.5">
      <c r="B186" s="31" t="s">
        <v>569</v>
      </c>
      <c r="C186" s="32" t="s">
        <v>570</v>
      </c>
      <c r="D186" s="32" t="s">
        <v>120</v>
      </c>
      <c r="E186" s="32" t="s">
        <v>510</v>
      </c>
      <c r="F186" s="32" t="s">
        <v>120</v>
      </c>
      <c r="G186" s="33">
        <v>2906</v>
      </c>
      <c r="H186" s="34">
        <v>2906</v>
      </c>
      <c r="I186" s="35"/>
      <c r="J186" t="str">
        <f t="shared" si="2"/>
        <v>Нет данных</v>
      </c>
    </row>
    <row r="187" spans="2:10" ht="22.5">
      <c r="B187" s="31" t="s">
        <v>571</v>
      </c>
      <c r="C187" s="32" t="s">
        <v>570</v>
      </c>
      <c r="D187" s="32" t="s">
        <v>120</v>
      </c>
      <c r="E187" s="32" t="s">
        <v>510</v>
      </c>
      <c r="F187" s="32" t="s">
        <v>510</v>
      </c>
      <c r="G187" s="33">
        <v>2906</v>
      </c>
      <c r="H187" s="35"/>
      <c r="I187" s="35"/>
      <c r="J187">
        <f t="shared" si="2"/>
        <v>0</v>
      </c>
    </row>
    <row r="188" spans="2:10">
      <c r="B188" s="85" t="s">
        <v>572</v>
      </c>
      <c r="C188" s="85"/>
      <c r="D188" s="85"/>
      <c r="E188" s="85"/>
      <c r="F188" s="85"/>
      <c r="G188" s="82"/>
      <c r="H188" s="82"/>
      <c r="I188" s="82"/>
      <c r="J188" t="str">
        <f t="shared" si="2"/>
        <v>Нет данных</v>
      </c>
    </row>
    <row r="189" spans="2:10" ht="22.5">
      <c r="B189" s="31" t="s">
        <v>572</v>
      </c>
      <c r="C189" s="32" t="s">
        <v>573</v>
      </c>
      <c r="D189" s="32" t="s">
        <v>116</v>
      </c>
      <c r="E189" s="32" t="s">
        <v>540</v>
      </c>
      <c r="F189" s="32" t="s">
        <v>116</v>
      </c>
      <c r="G189" s="33">
        <v>3319.2</v>
      </c>
      <c r="H189" s="34">
        <v>3319.2</v>
      </c>
      <c r="I189" s="35"/>
      <c r="J189" t="str">
        <f t="shared" si="2"/>
        <v>Нет данных</v>
      </c>
    </row>
    <row r="190" spans="2:10" ht="22.5">
      <c r="B190" s="31" t="s">
        <v>574</v>
      </c>
      <c r="C190" s="32" t="s">
        <v>573</v>
      </c>
      <c r="D190" s="32" t="s">
        <v>116</v>
      </c>
      <c r="E190" s="32" t="s">
        <v>540</v>
      </c>
      <c r="F190" s="32" t="s">
        <v>117</v>
      </c>
      <c r="G190" s="33">
        <v>3319.2</v>
      </c>
      <c r="H190" s="35"/>
      <c r="I190" s="35"/>
      <c r="J190">
        <f t="shared" si="2"/>
        <v>-13</v>
      </c>
    </row>
    <row r="191" spans="2:10">
      <c r="B191" s="85" t="s">
        <v>575</v>
      </c>
      <c r="C191" s="85"/>
      <c r="D191" s="85"/>
      <c r="E191" s="85"/>
      <c r="F191" s="85"/>
      <c r="G191" s="82"/>
      <c r="H191" s="82"/>
      <c r="I191" s="82"/>
      <c r="J191" t="str">
        <f t="shared" si="2"/>
        <v>Нет данных</v>
      </c>
    </row>
    <row r="192" spans="2:10" ht="22.5">
      <c r="B192" s="31" t="s">
        <v>575</v>
      </c>
      <c r="C192" s="32" t="s">
        <v>576</v>
      </c>
      <c r="D192" s="32" t="s">
        <v>116</v>
      </c>
      <c r="E192" s="32" t="s">
        <v>540</v>
      </c>
      <c r="F192" s="32" t="s">
        <v>116</v>
      </c>
      <c r="G192" s="33">
        <v>111588</v>
      </c>
      <c r="H192" s="34">
        <v>111588</v>
      </c>
      <c r="I192" s="35"/>
      <c r="J192" t="str">
        <f t="shared" si="2"/>
        <v>Нет данных</v>
      </c>
    </row>
    <row r="193" spans="2:10" ht="22.5">
      <c r="B193" s="31" t="s">
        <v>577</v>
      </c>
      <c r="C193" s="32" t="s">
        <v>576</v>
      </c>
      <c r="D193" s="32" t="s">
        <v>116</v>
      </c>
      <c r="E193" s="32" t="s">
        <v>540</v>
      </c>
      <c r="F193" s="32" t="s">
        <v>228</v>
      </c>
      <c r="G193" s="33">
        <v>111588</v>
      </c>
      <c r="H193" s="35"/>
      <c r="I193" s="35"/>
      <c r="J193">
        <f t="shared" si="2"/>
        <v>9</v>
      </c>
    </row>
    <row r="194" spans="2:10">
      <c r="B194" s="85" t="s">
        <v>578</v>
      </c>
      <c r="C194" s="85"/>
      <c r="D194" s="85"/>
      <c r="E194" s="85"/>
      <c r="F194" s="85"/>
      <c r="G194" s="82"/>
      <c r="H194" s="82"/>
      <c r="I194" s="82"/>
      <c r="J194" t="str">
        <f t="shared" si="2"/>
        <v>Нет данных</v>
      </c>
    </row>
    <row r="195" spans="2:10" ht="22.5">
      <c r="B195" s="31" t="s">
        <v>578</v>
      </c>
      <c r="C195" s="32" t="s">
        <v>579</v>
      </c>
      <c r="D195" s="32" t="s">
        <v>117</v>
      </c>
      <c r="E195" s="32" t="s">
        <v>580</v>
      </c>
      <c r="F195" s="32" t="s">
        <v>117</v>
      </c>
      <c r="G195" s="33">
        <v>8864</v>
      </c>
      <c r="H195" s="34">
        <v>8864</v>
      </c>
      <c r="I195" s="35"/>
      <c r="J195" t="str">
        <f t="shared" si="2"/>
        <v>Нет данных</v>
      </c>
    </row>
    <row r="196" spans="2:10" ht="22.5">
      <c r="B196" s="31" t="s">
        <v>581</v>
      </c>
      <c r="C196" s="32" t="s">
        <v>579</v>
      </c>
      <c r="D196" s="32" t="s">
        <v>117</v>
      </c>
      <c r="E196" s="32" t="s">
        <v>580</v>
      </c>
      <c r="F196" s="32" t="s">
        <v>508</v>
      </c>
      <c r="G196" s="33">
        <v>8864</v>
      </c>
      <c r="H196" s="35"/>
      <c r="I196" s="35"/>
      <c r="J196">
        <f t="shared" ref="J196:J256" si="3">IF(E196=0,"Нет данных",IF(H196=0,F196-E196,"Нет данных"))</f>
        <v>2</v>
      </c>
    </row>
    <row r="197" spans="2:10">
      <c r="B197" s="85" t="s">
        <v>582</v>
      </c>
      <c r="C197" s="85"/>
      <c r="D197" s="85"/>
      <c r="E197" s="85"/>
      <c r="F197" s="85"/>
      <c r="G197" s="82"/>
      <c r="H197" s="82"/>
      <c r="I197" s="82"/>
      <c r="J197" t="str">
        <f t="shared" si="3"/>
        <v>Нет данных</v>
      </c>
    </row>
    <row r="198" spans="2:10" ht="22.5">
      <c r="B198" s="31" t="s">
        <v>582</v>
      </c>
      <c r="C198" s="32" t="s">
        <v>583</v>
      </c>
      <c r="D198" s="32" t="s">
        <v>117</v>
      </c>
      <c r="E198" s="32" t="s">
        <v>580</v>
      </c>
      <c r="F198" s="32" t="s">
        <v>117</v>
      </c>
      <c r="G198" s="33">
        <v>370600</v>
      </c>
      <c r="H198" s="34">
        <v>370600</v>
      </c>
      <c r="I198" s="35"/>
      <c r="J198" t="str">
        <f t="shared" si="3"/>
        <v>Нет данных</v>
      </c>
    </row>
    <row r="199" spans="2:10" ht="22.5">
      <c r="B199" s="31" t="s">
        <v>584</v>
      </c>
      <c r="C199" s="32" t="s">
        <v>583</v>
      </c>
      <c r="D199" s="32" t="s">
        <v>117</v>
      </c>
      <c r="E199" s="32" t="s">
        <v>580</v>
      </c>
      <c r="F199" s="32" t="s">
        <v>508</v>
      </c>
      <c r="G199" s="33">
        <v>370600</v>
      </c>
      <c r="H199" s="35"/>
      <c r="I199" s="35"/>
      <c r="J199">
        <f t="shared" si="3"/>
        <v>2</v>
      </c>
    </row>
    <row r="200" spans="2:10">
      <c r="B200" s="85" t="s">
        <v>585</v>
      </c>
      <c r="C200" s="85"/>
      <c r="D200" s="85"/>
      <c r="E200" s="85"/>
      <c r="F200" s="85"/>
      <c r="G200" s="82"/>
      <c r="H200" s="82"/>
      <c r="I200" s="82"/>
      <c r="J200" t="str">
        <f t="shared" si="3"/>
        <v>Нет данных</v>
      </c>
    </row>
    <row r="201" spans="2:10" ht="22.5">
      <c r="B201" s="31" t="s">
        <v>585</v>
      </c>
      <c r="C201" s="32" t="s">
        <v>389</v>
      </c>
      <c r="D201" s="32" t="s">
        <v>201</v>
      </c>
      <c r="E201" s="32" t="s">
        <v>487</v>
      </c>
      <c r="F201" s="32" t="s">
        <v>201</v>
      </c>
      <c r="G201" s="33">
        <v>1093800</v>
      </c>
      <c r="H201" s="34">
        <v>1093800</v>
      </c>
      <c r="I201" s="35"/>
      <c r="J201" t="str">
        <f t="shared" si="3"/>
        <v>Нет данных</v>
      </c>
    </row>
    <row r="202" spans="2:10" ht="22.5">
      <c r="B202" s="31" t="s">
        <v>586</v>
      </c>
      <c r="C202" s="32" t="s">
        <v>389</v>
      </c>
      <c r="D202" s="32" t="s">
        <v>201</v>
      </c>
      <c r="E202" s="32" t="s">
        <v>487</v>
      </c>
      <c r="F202" s="32" t="s">
        <v>487</v>
      </c>
      <c r="G202" s="33">
        <v>1093800</v>
      </c>
      <c r="H202" s="35"/>
      <c r="I202" s="35"/>
      <c r="J202">
        <f t="shared" si="3"/>
        <v>0</v>
      </c>
    </row>
    <row r="203" spans="2:10">
      <c r="B203" s="85" t="s">
        <v>587</v>
      </c>
      <c r="C203" s="85"/>
      <c r="D203" s="85"/>
      <c r="E203" s="85"/>
      <c r="F203" s="85"/>
      <c r="G203" s="82"/>
      <c r="H203" s="82"/>
      <c r="I203" s="82"/>
      <c r="J203" t="str">
        <f t="shared" si="3"/>
        <v>Нет данных</v>
      </c>
    </row>
    <row r="204" spans="2:10" ht="22.5">
      <c r="B204" s="31" t="s">
        <v>587</v>
      </c>
      <c r="C204" s="32" t="s">
        <v>395</v>
      </c>
      <c r="D204" s="32" t="s">
        <v>201</v>
      </c>
      <c r="E204" s="32" t="s">
        <v>487</v>
      </c>
      <c r="F204" s="32" t="s">
        <v>201</v>
      </c>
      <c r="G204" s="33">
        <v>746000</v>
      </c>
      <c r="H204" s="34">
        <v>746000</v>
      </c>
      <c r="I204" s="35"/>
      <c r="J204" t="str">
        <f t="shared" si="3"/>
        <v>Нет данных</v>
      </c>
    </row>
    <row r="205" spans="2:10" ht="22.5">
      <c r="B205" s="31" t="s">
        <v>588</v>
      </c>
      <c r="C205" s="32" t="s">
        <v>395</v>
      </c>
      <c r="D205" s="32" t="s">
        <v>201</v>
      </c>
      <c r="E205" s="32" t="s">
        <v>487</v>
      </c>
      <c r="F205" s="32" t="s">
        <v>487</v>
      </c>
      <c r="G205" s="33">
        <v>746000</v>
      </c>
      <c r="H205" s="35"/>
      <c r="I205" s="35"/>
      <c r="J205">
        <f t="shared" si="3"/>
        <v>0</v>
      </c>
    </row>
    <row r="206" spans="2:10">
      <c r="B206" s="85" t="s">
        <v>589</v>
      </c>
      <c r="C206" s="85"/>
      <c r="D206" s="85"/>
      <c r="E206" s="85"/>
      <c r="F206" s="85"/>
      <c r="G206" s="82"/>
      <c r="H206" s="82"/>
      <c r="I206" s="82"/>
      <c r="J206" t="str">
        <f t="shared" si="3"/>
        <v>Нет данных</v>
      </c>
    </row>
    <row r="207" spans="2:10" ht="22.5">
      <c r="B207" s="31" t="s">
        <v>589</v>
      </c>
      <c r="C207" s="32" t="s">
        <v>590</v>
      </c>
      <c r="D207" s="32" t="s">
        <v>201</v>
      </c>
      <c r="E207" s="32" t="s">
        <v>487</v>
      </c>
      <c r="F207" s="32" t="s">
        <v>201</v>
      </c>
      <c r="G207" s="33">
        <v>56048</v>
      </c>
      <c r="H207" s="34">
        <v>56048</v>
      </c>
      <c r="I207" s="35"/>
      <c r="J207" t="str">
        <f t="shared" si="3"/>
        <v>Нет данных</v>
      </c>
    </row>
    <row r="208" spans="2:10" ht="22.5">
      <c r="B208" s="31" t="s">
        <v>591</v>
      </c>
      <c r="C208" s="32" t="s">
        <v>590</v>
      </c>
      <c r="D208" s="32" t="s">
        <v>201</v>
      </c>
      <c r="E208" s="32" t="s">
        <v>487</v>
      </c>
      <c r="F208" s="32" t="s">
        <v>568</v>
      </c>
      <c r="G208" s="33">
        <v>56048</v>
      </c>
      <c r="H208" s="35"/>
      <c r="I208" s="35"/>
      <c r="J208">
        <f t="shared" si="3"/>
        <v>11</v>
      </c>
    </row>
    <row r="209" spans="2:10">
      <c r="B209" s="85" t="s">
        <v>592</v>
      </c>
      <c r="C209" s="85"/>
      <c r="D209" s="85"/>
      <c r="E209" s="85"/>
      <c r="F209" s="85"/>
      <c r="G209" s="82"/>
      <c r="H209" s="82"/>
      <c r="I209" s="82"/>
      <c r="J209" t="str">
        <f t="shared" si="3"/>
        <v>Нет данных</v>
      </c>
    </row>
    <row r="210" spans="2:10" ht="22.5">
      <c r="B210" s="31" t="s">
        <v>592</v>
      </c>
      <c r="C210" s="32" t="s">
        <v>397</v>
      </c>
      <c r="D210" s="32" t="s">
        <v>214</v>
      </c>
      <c r="E210" s="32" t="s">
        <v>519</v>
      </c>
      <c r="F210" s="32" t="s">
        <v>214</v>
      </c>
      <c r="G210" s="33">
        <v>535850</v>
      </c>
      <c r="H210" s="34">
        <v>535850</v>
      </c>
      <c r="I210" s="35"/>
      <c r="J210" t="str">
        <f t="shared" si="3"/>
        <v>Нет данных</v>
      </c>
    </row>
    <row r="211" spans="2:10" ht="22.5">
      <c r="B211" s="31" t="s">
        <v>593</v>
      </c>
      <c r="C211" s="32" t="s">
        <v>397</v>
      </c>
      <c r="D211" s="32" t="s">
        <v>214</v>
      </c>
      <c r="E211" s="32" t="s">
        <v>519</v>
      </c>
      <c r="F211" s="32" t="s">
        <v>228</v>
      </c>
      <c r="G211" s="33">
        <v>535850</v>
      </c>
      <c r="H211" s="35"/>
      <c r="I211" s="35"/>
      <c r="J211">
        <f t="shared" si="3"/>
        <v>4</v>
      </c>
    </row>
    <row r="212" spans="2:10">
      <c r="B212" s="85" t="s">
        <v>594</v>
      </c>
      <c r="C212" s="85"/>
      <c r="D212" s="85"/>
      <c r="E212" s="85"/>
      <c r="F212" s="85"/>
      <c r="G212" s="82"/>
      <c r="H212" s="82"/>
      <c r="I212" s="82"/>
      <c r="J212" t="str">
        <f t="shared" si="3"/>
        <v>Нет данных</v>
      </c>
    </row>
    <row r="213" spans="2:10" ht="22.5">
      <c r="B213" s="31" t="s">
        <v>594</v>
      </c>
      <c r="C213" s="32" t="s">
        <v>405</v>
      </c>
      <c r="D213" s="32" t="s">
        <v>211</v>
      </c>
      <c r="E213" s="32" t="s">
        <v>595</v>
      </c>
      <c r="F213" s="32" t="s">
        <v>211</v>
      </c>
      <c r="G213" s="33">
        <v>2530</v>
      </c>
      <c r="H213" s="34">
        <v>2530</v>
      </c>
      <c r="I213" s="35"/>
      <c r="J213" t="str">
        <f t="shared" si="3"/>
        <v>Нет данных</v>
      </c>
    </row>
    <row r="214" spans="2:10" ht="22.5">
      <c r="B214" s="31" t="s">
        <v>596</v>
      </c>
      <c r="C214" s="32" t="s">
        <v>405</v>
      </c>
      <c r="D214" s="32" t="s">
        <v>211</v>
      </c>
      <c r="E214" s="32" t="s">
        <v>595</v>
      </c>
      <c r="F214" s="32" t="s">
        <v>211</v>
      </c>
      <c r="G214" s="33">
        <v>2530</v>
      </c>
      <c r="H214" s="35"/>
      <c r="I214" s="35"/>
      <c r="J214">
        <f t="shared" si="3"/>
        <v>-14</v>
      </c>
    </row>
    <row r="215" spans="2:10">
      <c r="B215" s="85" t="s">
        <v>597</v>
      </c>
      <c r="C215" s="85"/>
      <c r="D215" s="85"/>
      <c r="E215" s="85"/>
      <c r="F215" s="85"/>
      <c r="G215" s="82"/>
      <c r="H215" s="82"/>
      <c r="I215" s="82"/>
      <c r="J215" t="str">
        <f t="shared" si="3"/>
        <v>Нет данных</v>
      </c>
    </row>
    <row r="216" spans="2:10" ht="22.5">
      <c r="B216" s="31" t="s">
        <v>597</v>
      </c>
      <c r="C216" s="32" t="s">
        <v>598</v>
      </c>
      <c r="D216" s="32" t="s">
        <v>211</v>
      </c>
      <c r="E216" s="32" t="s">
        <v>595</v>
      </c>
      <c r="F216" s="32" t="s">
        <v>211</v>
      </c>
      <c r="G216" s="33">
        <v>138600</v>
      </c>
      <c r="H216" s="34">
        <v>138600</v>
      </c>
      <c r="I216" s="35"/>
      <c r="J216" t="str">
        <f t="shared" si="3"/>
        <v>Нет данных</v>
      </c>
    </row>
    <row r="217" spans="2:10" ht="22.5">
      <c r="B217" s="31" t="s">
        <v>599</v>
      </c>
      <c r="C217" s="32" t="s">
        <v>598</v>
      </c>
      <c r="D217" s="32" t="s">
        <v>211</v>
      </c>
      <c r="E217" s="32" t="s">
        <v>595</v>
      </c>
      <c r="F217" s="32" t="s">
        <v>580</v>
      </c>
      <c r="G217" s="33">
        <v>138600</v>
      </c>
      <c r="H217" s="35"/>
      <c r="I217" s="35"/>
      <c r="J217">
        <f t="shared" si="3"/>
        <v>-5</v>
      </c>
    </row>
    <row r="218" spans="2:10">
      <c r="B218" s="85" t="s">
        <v>600</v>
      </c>
      <c r="C218" s="85"/>
      <c r="D218" s="85"/>
      <c r="E218" s="85"/>
      <c r="F218" s="85"/>
      <c r="G218" s="82"/>
      <c r="H218" s="82"/>
      <c r="I218" s="82"/>
      <c r="J218" t="str">
        <f t="shared" si="3"/>
        <v>Нет данных</v>
      </c>
    </row>
    <row r="219" spans="2:10" ht="22.5">
      <c r="B219" s="31" t="s">
        <v>600</v>
      </c>
      <c r="C219" s="32" t="s">
        <v>396</v>
      </c>
      <c r="D219" s="32" t="s">
        <v>211</v>
      </c>
      <c r="E219" s="32" t="s">
        <v>595</v>
      </c>
      <c r="F219" s="32" t="s">
        <v>211</v>
      </c>
      <c r="G219" s="33">
        <v>929388</v>
      </c>
      <c r="H219" s="34">
        <v>929388</v>
      </c>
      <c r="I219" s="35"/>
      <c r="J219" t="str">
        <f t="shared" si="3"/>
        <v>Нет данных</v>
      </c>
    </row>
    <row r="220" spans="2:10" ht="22.5">
      <c r="B220" s="31" t="s">
        <v>601</v>
      </c>
      <c r="C220" s="32" t="s">
        <v>396</v>
      </c>
      <c r="D220" s="32" t="s">
        <v>211</v>
      </c>
      <c r="E220" s="32" t="s">
        <v>595</v>
      </c>
      <c r="F220" s="32" t="s">
        <v>228</v>
      </c>
      <c r="G220" s="33">
        <v>929388</v>
      </c>
      <c r="H220" s="35"/>
      <c r="I220" s="35"/>
      <c r="J220">
        <f t="shared" si="3"/>
        <v>3</v>
      </c>
    </row>
    <row r="221" spans="2:10">
      <c r="B221" s="85" t="s">
        <v>602</v>
      </c>
      <c r="C221" s="85"/>
      <c r="D221" s="85"/>
      <c r="E221" s="85"/>
      <c r="F221" s="85"/>
      <c r="G221" s="82"/>
      <c r="H221" s="82"/>
      <c r="I221" s="82"/>
      <c r="J221" t="str">
        <f t="shared" si="3"/>
        <v>Нет данных</v>
      </c>
    </row>
    <row r="222" spans="2:10" ht="22.5">
      <c r="B222" s="31" t="s">
        <v>602</v>
      </c>
      <c r="C222" s="32" t="s">
        <v>396</v>
      </c>
      <c r="D222" s="32" t="s">
        <v>223</v>
      </c>
      <c r="E222" s="32" t="s">
        <v>603</v>
      </c>
      <c r="F222" s="32" t="s">
        <v>223</v>
      </c>
      <c r="G222" s="33">
        <v>87720</v>
      </c>
      <c r="H222" s="34">
        <v>87720</v>
      </c>
      <c r="I222" s="35"/>
      <c r="J222" t="str">
        <f t="shared" si="3"/>
        <v>Нет данных</v>
      </c>
    </row>
    <row r="223" spans="2:10" ht="22.5">
      <c r="B223" s="31" t="s">
        <v>604</v>
      </c>
      <c r="C223" s="32" t="s">
        <v>396</v>
      </c>
      <c r="D223" s="32" t="s">
        <v>223</v>
      </c>
      <c r="E223" s="32" t="s">
        <v>603</v>
      </c>
      <c r="F223" s="32" t="s">
        <v>228</v>
      </c>
      <c r="G223" s="33">
        <v>87720</v>
      </c>
      <c r="H223" s="35"/>
      <c r="I223" s="35"/>
      <c r="J223">
        <f t="shared" si="3"/>
        <v>2</v>
      </c>
    </row>
    <row r="224" spans="2:10">
      <c r="B224" s="85" t="s">
        <v>605</v>
      </c>
      <c r="C224" s="85"/>
      <c r="D224" s="85"/>
      <c r="E224" s="85"/>
      <c r="F224" s="85"/>
      <c r="G224" s="82"/>
      <c r="H224" s="82"/>
      <c r="I224" s="82"/>
      <c r="J224" t="str">
        <f t="shared" si="3"/>
        <v>Нет данных</v>
      </c>
    </row>
    <row r="225" spans="2:10" ht="22.5">
      <c r="B225" s="31" t="s">
        <v>605</v>
      </c>
      <c r="C225" s="32" t="s">
        <v>606</v>
      </c>
      <c r="D225" s="32" t="s">
        <v>442</v>
      </c>
      <c r="E225" s="32" t="s">
        <v>489</v>
      </c>
      <c r="F225" s="32" t="s">
        <v>442</v>
      </c>
      <c r="G225" s="83">
        <v>974.01</v>
      </c>
      <c r="H225" s="84">
        <v>974.01</v>
      </c>
      <c r="I225" s="35"/>
      <c r="J225" t="str">
        <f t="shared" si="3"/>
        <v>Нет данных</v>
      </c>
    </row>
    <row r="226" spans="2:10" ht="22.5">
      <c r="B226" s="31" t="s">
        <v>607</v>
      </c>
      <c r="C226" s="32" t="s">
        <v>606</v>
      </c>
      <c r="D226" s="32" t="s">
        <v>442</v>
      </c>
      <c r="E226" s="32" t="s">
        <v>489</v>
      </c>
      <c r="F226" s="32" t="s">
        <v>540</v>
      </c>
      <c r="G226" s="83">
        <v>974.01</v>
      </c>
      <c r="H226" s="35"/>
      <c r="I226" s="35"/>
      <c r="J226">
        <f t="shared" si="3"/>
        <v>-8</v>
      </c>
    </row>
    <row r="227" spans="2:10">
      <c r="B227" s="85" t="s">
        <v>608</v>
      </c>
      <c r="C227" s="85"/>
      <c r="D227" s="85"/>
      <c r="E227" s="85"/>
      <c r="F227" s="85"/>
      <c r="G227" s="82"/>
      <c r="H227" s="82"/>
      <c r="I227" s="82"/>
      <c r="J227" t="str">
        <f t="shared" si="3"/>
        <v>Нет данных</v>
      </c>
    </row>
    <row r="228" spans="2:10" ht="22.5">
      <c r="B228" s="31" t="s">
        <v>608</v>
      </c>
      <c r="C228" s="32" t="s">
        <v>609</v>
      </c>
      <c r="D228" s="32" t="s">
        <v>442</v>
      </c>
      <c r="E228" s="32" t="s">
        <v>489</v>
      </c>
      <c r="F228" s="32" t="s">
        <v>442</v>
      </c>
      <c r="G228" s="83">
        <v>389.44</v>
      </c>
      <c r="H228" s="84">
        <v>389.44</v>
      </c>
      <c r="I228" s="35"/>
      <c r="J228" t="str">
        <f t="shared" si="3"/>
        <v>Нет данных</v>
      </c>
    </row>
    <row r="229" spans="2:10" ht="22.5">
      <c r="B229" s="31" t="s">
        <v>610</v>
      </c>
      <c r="C229" s="32" t="s">
        <v>609</v>
      </c>
      <c r="D229" s="32" t="s">
        <v>442</v>
      </c>
      <c r="E229" s="32" t="s">
        <v>489</v>
      </c>
      <c r="F229" s="32" t="s">
        <v>463</v>
      </c>
      <c r="G229" s="83">
        <v>389.44</v>
      </c>
      <c r="H229" s="35"/>
      <c r="I229" s="35"/>
      <c r="J229">
        <f t="shared" si="3"/>
        <v>-13</v>
      </c>
    </row>
    <row r="230" spans="2:10">
      <c r="B230" s="85" t="s">
        <v>611</v>
      </c>
      <c r="C230" s="85"/>
      <c r="D230" s="85"/>
      <c r="E230" s="85"/>
      <c r="F230" s="85"/>
      <c r="G230" s="82"/>
      <c r="H230" s="82"/>
      <c r="I230" s="82"/>
      <c r="J230" t="str">
        <f t="shared" si="3"/>
        <v>Нет данных</v>
      </c>
    </row>
    <row r="231" spans="2:10" ht="22.5">
      <c r="B231" s="31" t="s">
        <v>611</v>
      </c>
      <c r="C231" s="32" t="s">
        <v>404</v>
      </c>
      <c r="D231" s="32" t="s">
        <v>442</v>
      </c>
      <c r="E231" s="32" t="s">
        <v>489</v>
      </c>
      <c r="F231" s="32" t="s">
        <v>442</v>
      </c>
      <c r="G231" s="33">
        <v>389100</v>
      </c>
      <c r="H231" s="34">
        <v>389100</v>
      </c>
      <c r="I231" s="35"/>
      <c r="J231" t="str">
        <f t="shared" si="3"/>
        <v>Нет данных</v>
      </c>
    </row>
    <row r="232" spans="2:10" ht="22.5">
      <c r="B232" s="31" t="s">
        <v>612</v>
      </c>
      <c r="C232" s="32" t="s">
        <v>404</v>
      </c>
      <c r="D232" s="32" t="s">
        <v>442</v>
      </c>
      <c r="E232" s="32" t="s">
        <v>489</v>
      </c>
      <c r="F232" s="32" t="s">
        <v>530</v>
      </c>
      <c r="G232" s="33">
        <v>198441</v>
      </c>
      <c r="H232" s="34">
        <v>190659</v>
      </c>
      <c r="I232" s="35"/>
      <c r="J232" t="str">
        <f t="shared" si="3"/>
        <v>Нет данных</v>
      </c>
    </row>
    <row r="233" spans="2:10" ht="22.5">
      <c r="B233" s="31" t="s">
        <v>613</v>
      </c>
      <c r="C233" s="32" t="s">
        <v>404</v>
      </c>
      <c r="D233" s="32" t="s">
        <v>442</v>
      </c>
      <c r="E233" s="32" t="s">
        <v>489</v>
      </c>
      <c r="F233" s="32" t="s">
        <v>568</v>
      </c>
      <c r="G233" s="33">
        <v>190659</v>
      </c>
      <c r="H233" s="35"/>
      <c r="I233" s="35"/>
      <c r="J233">
        <f t="shared" si="3"/>
        <v>5</v>
      </c>
    </row>
    <row r="234" spans="2:10">
      <c r="B234" s="85" t="s">
        <v>614</v>
      </c>
      <c r="C234" s="85"/>
      <c r="D234" s="85"/>
      <c r="E234" s="85"/>
      <c r="F234" s="85"/>
      <c r="G234" s="82"/>
      <c r="H234" s="82"/>
      <c r="I234" s="82"/>
      <c r="J234" t="str">
        <f t="shared" si="3"/>
        <v>Нет данных</v>
      </c>
    </row>
    <row r="235" spans="2:10" ht="22.5">
      <c r="B235" s="31" t="s">
        <v>614</v>
      </c>
      <c r="C235" s="32" t="s">
        <v>615</v>
      </c>
      <c r="D235" s="32" t="s">
        <v>463</v>
      </c>
      <c r="E235" s="32" t="s">
        <v>228</v>
      </c>
      <c r="F235" s="32" t="s">
        <v>463</v>
      </c>
      <c r="G235" s="33">
        <v>144180</v>
      </c>
      <c r="H235" s="34">
        <v>144180</v>
      </c>
      <c r="I235" s="35"/>
      <c r="J235" t="str">
        <f t="shared" si="3"/>
        <v>Нет данных</v>
      </c>
    </row>
    <row r="236" spans="2:10" ht="22.5">
      <c r="B236" s="31" t="s">
        <v>616</v>
      </c>
      <c r="C236" s="32" t="s">
        <v>615</v>
      </c>
      <c r="D236" s="32" t="s">
        <v>463</v>
      </c>
      <c r="E236" s="32" t="s">
        <v>228</v>
      </c>
      <c r="F236" s="32" t="s">
        <v>489</v>
      </c>
      <c r="G236" s="33">
        <v>144180</v>
      </c>
      <c r="H236" s="35"/>
      <c r="I236" s="35"/>
      <c r="J236">
        <f t="shared" si="3"/>
        <v>-1</v>
      </c>
    </row>
    <row r="237" spans="2:10">
      <c r="B237" s="85" t="s">
        <v>617</v>
      </c>
      <c r="C237" s="85"/>
      <c r="D237" s="85"/>
      <c r="E237" s="85"/>
      <c r="F237" s="85"/>
      <c r="G237" s="82"/>
      <c r="H237" s="82"/>
      <c r="I237" s="82"/>
      <c r="J237" t="str">
        <f t="shared" si="3"/>
        <v>Нет данных</v>
      </c>
    </row>
    <row r="238" spans="2:10" ht="22.5">
      <c r="B238" s="31" t="s">
        <v>617</v>
      </c>
      <c r="C238" s="32" t="s">
        <v>390</v>
      </c>
      <c r="D238" s="32" t="s">
        <v>510</v>
      </c>
      <c r="E238" s="32" t="s">
        <v>568</v>
      </c>
      <c r="F238" s="32" t="s">
        <v>510</v>
      </c>
      <c r="G238" s="33">
        <v>718848</v>
      </c>
      <c r="H238" s="34">
        <v>718848</v>
      </c>
      <c r="I238" s="35"/>
      <c r="J238" t="str">
        <f t="shared" si="3"/>
        <v>Нет данных</v>
      </c>
    </row>
    <row r="239" spans="2:10" ht="22.5">
      <c r="B239" s="31" t="s">
        <v>618</v>
      </c>
      <c r="C239" s="32" t="s">
        <v>390</v>
      </c>
      <c r="D239" s="32" t="s">
        <v>510</v>
      </c>
      <c r="E239" s="32" t="s">
        <v>568</v>
      </c>
      <c r="F239" s="32" t="s">
        <v>568</v>
      </c>
      <c r="G239" s="33">
        <v>718848</v>
      </c>
      <c r="H239" s="35"/>
      <c r="I239" s="35"/>
      <c r="J239">
        <f t="shared" si="3"/>
        <v>0</v>
      </c>
    </row>
    <row r="240" spans="2:10">
      <c r="B240" s="85" t="s">
        <v>619</v>
      </c>
      <c r="C240" s="85"/>
      <c r="D240" s="85"/>
      <c r="E240" s="85"/>
      <c r="F240" s="85"/>
      <c r="G240" s="82"/>
      <c r="H240" s="82"/>
      <c r="I240" s="82"/>
      <c r="J240" t="str">
        <f t="shared" si="3"/>
        <v>Нет данных</v>
      </c>
    </row>
    <row r="241" spans="2:10" ht="22.5">
      <c r="B241" s="31" t="s">
        <v>619</v>
      </c>
      <c r="C241" s="32" t="s">
        <v>391</v>
      </c>
      <c r="D241" s="32" t="s">
        <v>510</v>
      </c>
      <c r="E241" s="32" t="s">
        <v>568</v>
      </c>
      <c r="F241" s="32" t="s">
        <v>510</v>
      </c>
      <c r="G241" s="33">
        <v>344448</v>
      </c>
      <c r="H241" s="34">
        <v>344448</v>
      </c>
      <c r="I241" s="35"/>
      <c r="J241" t="str">
        <f t="shared" si="3"/>
        <v>Нет данных</v>
      </c>
    </row>
    <row r="242" spans="2:10" ht="22.5">
      <c r="B242" s="31" t="s">
        <v>620</v>
      </c>
      <c r="C242" s="32" t="s">
        <v>391</v>
      </c>
      <c r="D242" s="32" t="s">
        <v>510</v>
      </c>
      <c r="E242" s="32" t="s">
        <v>568</v>
      </c>
      <c r="F242" s="32" t="s">
        <v>568</v>
      </c>
      <c r="G242" s="33">
        <v>344448</v>
      </c>
      <c r="H242" s="35"/>
      <c r="I242" s="35"/>
      <c r="J242">
        <f t="shared" si="3"/>
        <v>0</v>
      </c>
    </row>
    <row r="243" spans="2:10">
      <c r="B243" s="85" t="s">
        <v>621</v>
      </c>
      <c r="C243" s="85"/>
      <c r="D243" s="85"/>
      <c r="E243" s="85"/>
      <c r="F243" s="85"/>
      <c r="G243" s="82"/>
      <c r="H243" s="82"/>
      <c r="I243" s="82"/>
      <c r="J243" t="str">
        <f t="shared" si="3"/>
        <v>Нет данных</v>
      </c>
    </row>
    <row r="244" spans="2:10" ht="22.5">
      <c r="B244" s="31" t="s">
        <v>621</v>
      </c>
      <c r="C244" s="32" t="s">
        <v>392</v>
      </c>
      <c r="D244" s="32" t="s">
        <v>510</v>
      </c>
      <c r="E244" s="32" t="s">
        <v>568</v>
      </c>
      <c r="F244" s="32" t="s">
        <v>510</v>
      </c>
      <c r="G244" s="33">
        <v>703872</v>
      </c>
      <c r="H244" s="34">
        <v>703872</v>
      </c>
      <c r="I244" s="35"/>
      <c r="J244" t="str">
        <f t="shared" si="3"/>
        <v>Нет данных</v>
      </c>
    </row>
    <row r="245" spans="2:10" ht="22.5">
      <c r="B245" s="31" t="s">
        <v>622</v>
      </c>
      <c r="C245" s="32" t="s">
        <v>392</v>
      </c>
      <c r="D245" s="32" t="s">
        <v>510</v>
      </c>
      <c r="E245" s="32" t="s">
        <v>568</v>
      </c>
      <c r="F245" s="32" t="s">
        <v>228</v>
      </c>
      <c r="G245" s="33">
        <v>703872</v>
      </c>
      <c r="H245" s="35"/>
      <c r="I245" s="35"/>
      <c r="J245">
        <f t="shared" si="3"/>
        <v>-4</v>
      </c>
    </row>
    <row r="246" spans="2:10">
      <c r="B246" s="85" t="s">
        <v>623</v>
      </c>
      <c r="C246" s="85"/>
      <c r="D246" s="85"/>
      <c r="E246" s="85"/>
      <c r="F246" s="85"/>
      <c r="G246" s="82"/>
      <c r="H246" s="82"/>
      <c r="I246" s="82"/>
      <c r="J246" t="str">
        <f t="shared" si="3"/>
        <v>Нет данных</v>
      </c>
    </row>
    <row r="247" spans="2:10" ht="22.5">
      <c r="B247" s="31" t="s">
        <v>623</v>
      </c>
      <c r="C247" s="32" t="s">
        <v>406</v>
      </c>
      <c r="D247" s="32" t="s">
        <v>540</v>
      </c>
      <c r="E247" s="32" t="s">
        <v>473</v>
      </c>
      <c r="F247" s="32" t="s">
        <v>540</v>
      </c>
      <c r="G247" s="33">
        <v>2904</v>
      </c>
      <c r="H247" s="34">
        <v>2904</v>
      </c>
      <c r="I247" s="35"/>
      <c r="J247" t="str">
        <f t="shared" si="3"/>
        <v>Нет данных</v>
      </c>
    </row>
    <row r="248" spans="2:10" ht="22.5">
      <c r="B248" s="31" t="s">
        <v>624</v>
      </c>
      <c r="C248" s="32" t="s">
        <v>406</v>
      </c>
      <c r="D248" s="32" t="s">
        <v>540</v>
      </c>
      <c r="E248" s="32" t="s">
        <v>473</v>
      </c>
      <c r="F248" s="32" t="s">
        <v>487</v>
      </c>
      <c r="G248" s="33">
        <v>2904</v>
      </c>
      <c r="H248" s="35"/>
      <c r="I248" s="35"/>
      <c r="J248">
        <f t="shared" si="3"/>
        <v>-12</v>
      </c>
    </row>
    <row r="249" spans="2:10">
      <c r="B249" s="85" t="s">
        <v>625</v>
      </c>
      <c r="C249" s="85"/>
      <c r="D249" s="85"/>
      <c r="E249" s="85"/>
      <c r="F249" s="85"/>
      <c r="G249" s="82"/>
      <c r="H249" s="82"/>
      <c r="I249" s="82"/>
      <c r="J249" t="str">
        <f t="shared" si="3"/>
        <v>Нет данных</v>
      </c>
    </row>
    <row r="250" spans="2:10" ht="22.5">
      <c r="B250" s="31" t="s">
        <v>625</v>
      </c>
      <c r="C250" s="32" t="s">
        <v>403</v>
      </c>
      <c r="D250" s="32" t="s">
        <v>487</v>
      </c>
      <c r="E250" s="32" t="s">
        <v>626</v>
      </c>
      <c r="F250" s="32" t="s">
        <v>487</v>
      </c>
      <c r="G250" s="33">
        <v>51955</v>
      </c>
      <c r="H250" s="34">
        <v>51955</v>
      </c>
      <c r="I250" s="35"/>
      <c r="J250" t="str">
        <f t="shared" si="3"/>
        <v>Нет данных</v>
      </c>
    </row>
    <row r="251" spans="2:10" ht="22.5">
      <c r="B251" s="31" t="s">
        <v>627</v>
      </c>
      <c r="C251" s="32" t="s">
        <v>403</v>
      </c>
      <c r="D251" s="32" t="s">
        <v>487</v>
      </c>
      <c r="E251" s="32" t="s">
        <v>626</v>
      </c>
      <c r="F251" s="32" t="s">
        <v>628</v>
      </c>
      <c r="G251" s="33">
        <v>51955</v>
      </c>
      <c r="H251" s="35"/>
      <c r="I251" s="35"/>
      <c r="J251">
        <f t="shared" si="3"/>
        <v>-2</v>
      </c>
    </row>
    <row r="252" spans="2:10">
      <c r="B252" s="85" t="s">
        <v>629</v>
      </c>
      <c r="C252" s="85"/>
      <c r="D252" s="85"/>
      <c r="E252" s="85"/>
      <c r="F252" s="85"/>
      <c r="G252" s="82"/>
      <c r="H252" s="82"/>
      <c r="I252" s="82"/>
      <c r="J252" t="str">
        <f t="shared" si="3"/>
        <v>Нет данных</v>
      </c>
    </row>
    <row r="253" spans="2:10" ht="22.5">
      <c r="B253" s="31" t="s">
        <v>629</v>
      </c>
      <c r="C253" s="32" t="s">
        <v>630</v>
      </c>
      <c r="D253" s="32" t="s">
        <v>487</v>
      </c>
      <c r="E253" s="32" t="s">
        <v>228</v>
      </c>
      <c r="F253" s="32" t="s">
        <v>487</v>
      </c>
      <c r="G253" s="33">
        <v>11304.56</v>
      </c>
      <c r="H253" s="34">
        <v>11304.56</v>
      </c>
      <c r="I253" s="35"/>
      <c r="J253" t="str">
        <f t="shared" si="3"/>
        <v>Нет данных</v>
      </c>
    </row>
    <row r="254" spans="2:10" ht="22.5">
      <c r="B254" s="31" t="s">
        <v>631</v>
      </c>
      <c r="C254" s="32" t="s">
        <v>630</v>
      </c>
      <c r="D254" s="32" t="s">
        <v>487</v>
      </c>
      <c r="E254" s="32" t="s">
        <v>228</v>
      </c>
      <c r="F254" s="32" t="s">
        <v>508</v>
      </c>
      <c r="G254" s="33">
        <v>11304.56</v>
      </c>
      <c r="H254" s="35"/>
      <c r="I254" s="35"/>
      <c r="J254">
        <f t="shared" si="3"/>
        <v>-6</v>
      </c>
    </row>
    <row r="255" spans="2:10">
      <c r="B255" s="85" t="s">
        <v>632</v>
      </c>
      <c r="C255" s="85"/>
      <c r="D255" s="85"/>
      <c r="E255" s="85"/>
      <c r="F255" s="85"/>
      <c r="G255" s="82"/>
      <c r="H255" s="82"/>
      <c r="I255" s="82"/>
      <c r="J255" t="str">
        <f t="shared" si="3"/>
        <v>Нет данных</v>
      </c>
    </row>
    <row r="256" spans="2:10" ht="22.5">
      <c r="B256" s="31" t="s">
        <v>632</v>
      </c>
      <c r="C256" s="32" t="s">
        <v>409</v>
      </c>
      <c r="D256" s="32" t="s">
        <v>508</v>
      </c>
      <c r="E256" s="32" t="s">
        <v>633</v>
      </c>
      <c r="F256" s="32" t="s">
        <v>508</v>
      </c>
      <c r="G256" s="33">
        <v>1836</v>
      </c>
      <c r="H256" s="34">
        <v>1836</v>
      </c>
      <c r="I256" s="35"/>
      <c r="J256" t="str">
        <f t="shared" si="3"/>
        <v>Нет данных</v>
      </c>
    </row>
    <row r="257" spans="2:10" ht="22.5">
      <c r="B257" s="31" t="s">
        <v>634</v>
      </c>
      <c r="C257" s="32" t="s">
        <v>409</v>
      </c>
      <c r="D257" s="32" t="s">
        <v>508</v>
      </c>
      <c r="E257" s="32" t="s">
        <v>633</v>
      </c>
      <c r="F257" s="32" t="s">
        <v>489</v>
      </c>
      <c r="G257" s="33">
        <v>1836</v>
      </c>
      <c r="H257" s="35"/>
      <c r="I257" s="35"/>
      <c r="J257">
        <f t="shared" ref="J257:J320" si="4">IF(E257=0,"Нет данных",IF(H257=0,F257-E257,"Нет данных"))</f>
        <v>-9</v>
      </c>
    </row>
    <row r="258" spans="2:10">
      <c r="B258" s="85" t="s">
        <v>635</v>
      </c>
      <c r="C258" s="85"/>
      <c r="D258" s="85"/>
      <c r="E258" s="85"/>
      <c r="F258" s="85"/>
      <c r="G258" s="82"/>
      <c r="H258" s="82"/>
      <c r="I258" s="82"/>
      <c r="J258" t="str">
        <f t="shared" si="4"/>
        <v>Нет данных</v>
      </c>
    </row>
    <row r="259" spans="2:10" ht="22.5">
      <c r="B259" s="31" t="s">
        <v>636</v>
      </c>
      <c r="C259" s="32" t="s">
        <v>637</v>
      </c>
      <c r="D259" s="32" t="s">
        <v>211</v>
      </c>
      <c r="E259" s="32"/>
      <c r="F259" s="32" t="s">
        <v>489</v>
      </c>
      <c r="G259" s="33">
        <v>20424</v>
      </c>
      <c r="H259" s="35"/>
      <c r="I259" s="34">
        <v>20424</v>
      </c>
      <c r="J259" t="str">
        <f t="shared" si="4"/>
        <v>Нет данных</v>
      </c>
    </row>
    <row r="260" spans="2:10" ht="22.5">
      <c r="B260" s="31" t="s">
        <v>638</v>
      </c>
      <c r="C260" s="32" t="s">
        <v>637</v>
      </c>
      <c r="D260" s="32" t="s">
        <v>540</v>
      </c>
      <c r="E260" s="32"/>
      <c r="F260" s="32" t="s">
        <v>489</v>
      </c>
      <c r="G260" s="33">
        <v>3864</v>
      </c>
      <c r="H260" s="35"/>
      <c r="I260" s="34">
        <v>24288</v>
      </c>
      <c r="J260" t="str">
        <f t="shared" si="4"/>
        <v>Нет данных</v>
      </c>
    </row>
    <row r="261" spans="2:10" ht="22.5">
      <c r="B261" s="31" t="s">
        <v>635</v>
      </c>
      <c r="C261" s="32" t="s">
        <v>637</v>
      </c>
      <c r="D261" s="32" t="s">
        <v>211</v>
      </c>
      <c r="E261" s="32"/>
      <c r="F261" s="32" t="s">
        <v>489</v>
      </c>
      <c r="G261" s="33">
        <v>24288</v>
      </c>
      <c r="H261" s="35"/>
      <c r="I261" s="34">
        <v>3864</v>
      </c>
      <c r="J261" t="str">
        <f t="shared" si="4"/>
        <v>Нет данных</v>
      </c>
    </row>
    <row r="262" spans="2:10" ht="22.5">
      <c r="B262" s="31" t="s">
        <v>635</v>
      </c>
      <c r="C262" s="32" t="s">
        <v>637</v>
      </c>
      <c r="D262" s="32" t="s">
        <v>540</v>
      </c>
      <c r="E262" s="32"/>
      <c r="F262" s="32" t="s">
        <v>489</v>
      </c>
      <c r="G262" s="33">
        <v>24288</v>
      </c>
      <c r="H262" s="35"/>
      <c r="I262" s="35"/>
      <c r="J262" t="str">
        <f t="shared" si="4"/>
        <v>Нет данных</v>
      </c>
    </row>
    <row r="263" spans="2:10">
      <c r="B263" s="85" t="s">
        <v>639</v>
      </c>
      <c r="C263" s="85"/>
      <c r="D263" s="85"/>
      <c r="E263" s="85"/>
      <c r="F263" s="85"/>
      <c r="G263" s="82"/>
      <c r="H263" s="82"/>
      <c r="I263" s="82"/>
      <c r="J263" t="str">
        <f t="shared" si="4"/>
        <v>Нет данных</v>
      </c>
    </row>
    <row r="264" spans="2:10" ht="22.5">
      <c r="B264" s="31" t="s">
        <v>639</v>
      </c>
      <c r="C264" s="32" t="s">
        <v>640</v>
      </c>
      <c r="D264" s="32" t="s">
        <v>75</v>
      </c>
      <c r="E264" s="32" t="s">
        <v>110</v>
      </c>
      <c r="F264" s="32" t="s">
        <v>75</v>
      </c>
      <c r="G264" s="33">
        <v>317551.5</v>
      </c>
      <c r="H264" s="34">
        <v>317551.5</v>
      </c>
      <c r="I264" s="35"/>
      <c r="J264" t="str">
        <f t="shared" si="4"/>
        <v>Нет данных</v>
      </c>
    </row>
    <row r="265" spans="2:10" ht="22.5">
      <c r="B265" s="31" t="s">
        <v>641</v>
      </c>
      <c r="C265" s="32" t="s">
        <v>640</v>
      </c>
      <c r="D265" s="32" t="s">
        <v>75</v>
      </c>
      <c r="E265" s="32" t="s">
        <v>110</v>
      </c>
      <c r="F265" s="32" t="s">
        <v>116</v>
      </c>
      <c r="G265" s="33">
        <v>317551.5</v>
      </c>
      <c r="H265" s="35"/>
      <c r="I265" s="35"/>
      <c r="J265">
        <f t="shared" si="4"/>
        <v>10</v>
      </c>
    </row>
    <row r="266" spans="2:10">
      <c r="B266" s="85" t="s">
        <v>642</v>
      </c>
      <c r="C266" s="85"/>
      <c r="D266" s="85"/>
      <c r="E266" s="85"/>
      <c r="F266" s="85"/>
      <c r="G266" s="82"/>
      <c r="H266" s="82"/>
      <c r="I266" s="82"/>
      <c r="J266" t="str">
        <f t="shared" si="4"/>
        <v>Нет данных</v>
      </c>
    </row>
    <row r="267" spans="2:10" ht="22.5">
      <c r="B267" s="31" t="s">
        <v>642</v>
      </c>
      <c r="C267" s="32" t="s">
        <v>640</v>
      </c>
      <c r="D267" s="32" t="s">
        <v>82</v>
      </c>
      <c r="E267" s="32" t="s">
        <v>112</v>
      </c>
      <c r="F267" s="32" t="s">
        <v>82</v>
      </c>
      <c r="G267" s="33">
        <v>2105692.4</v>
      </c>
      <c r="H267" s="34">
        <v>2105692.4</v>
      </c>
      <c r="I267" s="35"/>
      <c r="J267" t="str">
        <f t="shared" si="4"/>
        <v>Нет данных</v>
      </c>
    </row>
    <row r="268" spans="2:10" ht="22.5">
      <c r="B268" s="31" t="s">
        <v>643</v>
      </c>
      <c r="C268" s="32" t="s">
        <v>640</v>
      </c>
      <c r="D268" s="32" t="s">
        <v>82</v>
      </c>
      <c r="E268" s="32" t="s">
        <v>112</v>
      </c>
      <c r="F268" s="32" t="s">
        <v>155</v>
      </c>
      <c r="G268" s="33">
        <v>1105692.3999999999</v>
      </c>
      <c r="H268" s="34">
        <v>1000000</v>
      </c>
      <c r="I268" s="35"/>
      <c r="J268" t="str">
        <f t="shared" si="4"/>
        <v>Нет данных</v>
      </c>
    </row>
    <row r="269" spans="2:10" ht="22.5">
      <c r="B269" s="31" t="s">
        <v>644</v>
      </c>
      <c r="C269" s="32" t="s">
        <v>640</v>
      </c>
      <c r="D269" s="32" t="s">
        <v>82</v>
      </c>
      <c r="E269" s="32" t="s">
        <v>112</v>
      </c>
      <c r="F269" s="32" t="s">
        <v>116</v>
      </c>
      <c r="G269" s="33">
        <v>1000000</v>
      </c>
      <c r="H269" s="35"/>
      <c r="I269" s="35"/>
      <c r="J269">
        <f t="shared" si="4"/>
        <v>5</v>
      </c>
    </row>
    <row r="270" spans="2:10">
      <c r="B270" s="85" t="s">
        <v>645</v>
      </c>
      <c r="C270" s="85"/>
      <c r="D270" s="85"/>
      <c r="E270" s="85"/>
      <c r="F270" s="85"/>
      <c r="G270" s="82"/>
      <c r="H270" s="82"/>
      <c r="I270" s="82"/>
      <c r="J270" t="str">
        <f t="shared" si="4"/>
        <v>Нет данных</v>
      </c>
    </row>
    <row r="271" spans="2:10" ht="22.5">
      <c r="B271" s="31" t="s">
        <v>645</v>
      </c>
      <c r="C271" s="32" t="s">
        <v>646</v>
      </c>
      <c r="D271" s="32" t="s">
        <v>84</v>
      </c>
      <c r="E271" s="32" t="s">
        <v>115</v>
      </c>
      <c r="F271" s="32" t="s">
        <v>84</v>
      </c>
      <c r="G271" s="33">
        <v>1203483.6399999999</v>
      </c>
      <c r="H271" s="34">
        <v>1203483.6399999999</v>
      </c>
      <c r="I271" s="35"/>
      <c r="J271" t="str">
        <f t="shared" si="4"/>
        <v>Нет данных</v>
      </c>
    </row>
    <row r="272" spans="2:10" ht="22.5">
      <c r="B272" s="31" t="s">
        <v>647</v>
      </c>
      <c r="C272" s="32" t="s">
        <v>646</v>
      </c>
      <c r="D272" s="32" t="s">
        <v>84</v>
      </c>
      <c r="E272" s="32" t="s">
        <v>115</v>
      </c>
      <c r="F272" s="32" t="s">
        <v>112</v>
      </c>
      <c r="G272" s="33">
        <v>103483.64</v>
      </c>
      <c r="H272" s="34">
        <v>1100000</v>
      </c>
      <c r="I272" s="35"/>
      <c r="J272" t="str">
        <f t="shared" si="4"/>
        <v>Нет данных</v>
      </c>
    </row>
    <row r="273" spans="2:10" ht="22.5">
      <c r="B273" s="31" t="s">
        <v>648</v>
      </c>
      <c r="C273" s="32" t="s">
        <v>646</v>
      </c>
      <c r="D273" s="32" t="s">
        <v>84</v>
      </c>
      <c r="E273" s="32" t="s">
        <v>115</v>
      </c>
      <c r="F273" s="32" t="s">
        <v>113</v>
      </c>
      <c r="G273" s="33">
        <v>500000</v>
      </c>
      <c r="H273" s="34">
        <v>600000</v>
      </c>
      <c r="I273" s="35"/>
      <c r="J273" t="str">
        <f t="shared" si="4"/>
        <v>Нет данных</v>
      </c>
    </row>
    <row r="274" spans="2:10" ht="22.5">
      <c r="B274" s="31" t="s">
        <v>649</v>
      </c>
      <c r="C274" s="32" t="s">
        <v>646</v>
      </c>
      <c r="D274" s="32" t="s">
        <v>84</v>
      </c>
      <c r="E274" s="32" t="s">
        <v>115</v>
      </c>
      <c r="F274" s="32" t="s">
        <v>120</v>
      </c>
      <c r="G274" s="33">
        <v>200000</v>
      </c>
      <c r="H274" s="34">
        <v>400000</v>
      </c>
      <c r="I274" s="35"/>
      <c r="J274" t="str">
        <f t="shared" si="4"/>
        <v>Нет данных</v>
      </c>
    </row>
    <row r="275" spans="2:10" ht="22.5">
      <c r="B275" s="31" t="s">
        <v>650</v>
      </c>
      <c r="C275" s="32" t="s">
        <v>646</v>
      </c>
      <c r="D275" s="32" t="s">
        <v>84</v>
      </c>
      <c r="E275" s="32" t="s">
        <v>115</v>
      </c>
      <c r="F275" s="32" t="s">
        <v>201</v>
      </c>
      <c r="G275" s="33">
        <v>200000</v>
      </c>
      <c r="H275" s="34">
        <v>200000</v>
      </c>
      <c r="I275" s="35"/>
      <c r="J275" t="str">
        <f t="shared" si="4"/>
        <v>Нет данных</v>
      </c>
    </row>
    <row r="276" spans="2:10" ht="22.5">
      <c r="B276" s="31" t="s">
        <v>651</v>
      </c>
      <c r="C276" s="32" t="s">
        <v>646</v>
      </c>
      <c r="D276" s="32" t="s">
        <v>84</v>
      </c>
      <c r="E276" s="32" t="s">
        <v>115</v>
      </c>
      <c r="F276" s="32" t="s">
        <v>211</v>
      </c>
      <c r="G276" s="33">
        <v>200000</v>
      </c>
      <c r="H276" s="35"/>
      <c r="I276" s="35"/>
      <c r="J276">
        <f t="shared" si="4"/>
        <v>10</v>
      </c>
    </row>
    <row r="277" spans="2:10">
      <c r="B277" s="85" t="s">
        <v>652</v>
      </c>
      <c r="C277" s="85"/>
      <c r="D277" s="85"/>
      <c r="E277" s="85"/>
      <c r="F277" s="85"/>
      <c r="G277" s="82"/>
      <c r="H277" s="82"/>
      <c r="I277" s="82"/>
      <c r="J277" t="str">
        <f t="shared" si="4"/>
        <v>Нет данных</v>
      </c>
    </row>
    <row r="278" spans="2:10" ht="22.5">
      <c r="B278" s="31" t="s">
        <v>652</v>
      </c>
      <c r="C278" s="32" t="s">
        <v>653</v>
      </c>
      <c r="D278" s="32" t="s">
        <v>85</v>
      </c>
      <c r="E278" s="32" t="s">
        <v>201</v>
      </c>
      <c r="F278" s="32" t="s">
        <v>85</v>
      </c>
      <c r="G278" s="33">
        <v>271276.96000000002</v>
      </c>
      <c r="H278" s="34">
        <v>271276.96000000002</v>
      </c>
      <c r="I278" s="35"/>
      <c r="J278" t="str">
        <f t="shared" si="4"/>
        <v>Нет данных</v>
      </c>
    </row>
    <row r="279" spans="2:10" ht="22.5">
      <c r="B279" s="31" t="s">
        <v>654</v>
      </c>
      <c r="C279" s="32" t="s">
        <v>653</v>
      </c>
      <c r="D279" s="32" t="s">
        <v>85</v>
      </c>
      <c r="E279" s="32" t="s">
        <v>201</v>
      </c>
      <c r="F279" s="32" t="s">
        <v>76</v>
      </c>
      <c r="G279" s="83">
        <v>392</v>
      </c>
      <c r="H279" s="34">
        <v>270884.96000000002</v>
      </c>
      <c r="I279" s="35"/>
      <c r="J279" t="str">
        <f t="shared" si="4"/>
        <v>Нет данных</v>
      </c>
    </row>
    <row r="280" spans="2:10" ht="22.5">
      <c r="B280" s="31" t="s">
        <v>655</v>
      </c>
      <c r="C280" s="32" t="s">
        <v>653</v>
      </c>
      <c r="D280" s="32" t="s">
        <v>85</v>
      </c>
      <c r="E280" s="32" t="s">
        <v>201</v>
      </c>
      <c r="F280" s="32" t="s">
        <v>442</v>
      </c>
      <c r="G280" s="33">
        <v>270884.96000000002</v>
      </c>
      <c r="H280" s="35"/>
      <c r="I280" s="35"/>
      <c r="J280">
        <f t="shared" si="4"/>
        <v>6</v>
      </c>
    </row>
    <row r="281" spans="2:10">
      <c r="B281" s="85" t="s">
        <v>656</v>
      </c>
      <c r="C281" s="85"/>
      <c r="D281" s="85"/>
      <c r="E281" s="85"/>
      <c r="F281" s="85"/>
      <c r="G281" s="82"/>
      <c r="H281" s="82"/>
      <c r="I281" s="82"/>
      <c r="J281" t="str">
        <f t="shared" si="4"/>
        <v>Нет данных</v>
      </c>
    </row>
    <row r="282" spans="2:10" ht="22.5">
      <c r="B282" s="31" t="s">
        <v>656</v>
      </c>
      <c r="C282" s="32" t="s">
        <v>657</v>
      </c>
      <c r="D282" s="32" t="s">
        <v>90</v>
      </c>
      <c r="E282" s="32" t="s">
        <v>442</v>
      </c>
      <c r="F282" s="32" t="s">
        <v>90</v>
      </c>
      <c r="G282" s="33">
        <v>440777.7</v>
      </c>
      <c r="H282" s="34">
        <v>440777.7</v>
      </c>
      <c r="I282" s="35"/>
      <c r="J282" t="str">
        <f t="shared" si="4"/>
        <v>Нет данных</v>
      </c>
    </row>
    <row r="283" spans="2:10" ht="22.5">
      <c r="B283" s="31" t="s">
        <v>658</v>
      </c>
      <c r="C283" s="32" t="s">
        <v>657</v>
      </c>
      <c r="D283" s="32" t="s">
        <v>90</v>
      </c>
      <c r="E283" s="32" t="s">
        <v>442</v>
      </c>
      <c r="F283" s="32" t="s">
        <v>530</v>
      </c>
      <c r="G283" s="33">
        <v>440777.7</v>
      </c>
      <c r="H283" s="35"/>
      <c r="I283" s="35"/>
      <c r="J283">
        <f t="shared" si="4"/>
        <v>4</v>
      </c>
    </row>
    <row r="284" spans="2:10">
      <c r="B284" s="85" t="s">
        <v>659</v>
      </c>
      <c r="C284" s="85"/>
      <c r="D284" s="85"/>
      <c r="E284" s="85"/>
      <c r="F284" s="85"/>
      <c r="G284" s="82"/>
      <c r="H284" s="82"/>
      <c r="I284" s="82"/>
      <c r="J284" t="str">
        <f t="shared" si="4"/>
        <v>Нет данных</v>
      </c>
    </row>
    <row r="285" spans="2:10" ht="22.5">
      <c r="B285" s="31" t="s">
        <v>659</v>
      </c>
      <c r="C285" s="32" t="s">
        <v>660</v>
      </c>
      <c r="D285" s="32" t="s">
        <v>90</v>
      </c>
      <c r="E285" s="32" t="s">
        <v>442</v>
      </c>
      <c r="F285" s="32" t="s">
        <v>90</v>
      </c>
      <c r="G285" s="33">
        <v>425187</v>
      </c>
      <c r="H285" s="34">
        <v>425187</v>
      </c>
      <c r="I285" s="35"/>
      <c r="J285" t="str">
        <f t="shared" si="4"/>
        <v>Нет данных</v>
      </c>
    </row>
    <row r="286" spans="2:10" ht="22.5">
      <c r="B286" s="31" t="s">
        <v>661</v>
      </c>
      <c r="C286" s="32" t="s">
        <v>660</v>
      </c>
      <c r="D286" s="32" t="s">
        <v>90</v>
      </c>
      <c r="E286" s="32" t="s">
        <v>442</v>
      </c>
      <c r="F286" s="32" t="s">
        <v>530</v>
      </c>
      <c r="G286" s="33">
        <v>425187</v>
      </c>
      <c r="H286" s="35"/>
      <c r="I286" s="35"/>
      <c r="J286">
        <f t="shared" si="4"/>
        <v>4</v>
      </c>
    </row>
    <row r="287" spans="2:10">
      <c r="B287" s="85" t="s">
        <v>662</v>
      </c>
      <c r="C287" s="85"/>
      <c r="D287" s="85"/>
      <c r="E287" s="85"/>
      <c r="F287" s="85"/>
      <c r="G287" s="82"/>
      <c r="H287" s="82"/>
      <c r="I287" s="82"/>
      <c r="J287" t="str">
        <f t="shared" si="4"/>
        <v>Нет данных</v>
      </c>
    </row>
    <row r="288" spans="2:10" ht="22.5">
      <c r="B288" s="31" t="s">
        <v>662</v>
      </c>
      <c r="C288" s="32" t="s">
        <v>663</v>
      </c>
      <c r="D288" s="32" t="s">
        <v>87</v>
      </c>
      <c r="E288" s="32" t="s">
        <v>330</v>
      </c>
      <c r="F288" s="32" t="s">
        <v>87</v>
      </c>
      <c r="G288" s="33">
        <v>9546.86</v>
      </c>
      <c r="H288" s="34">
        <v>9546.86</v>
      </c>
      <c r="I288" s="35"/>
      <c r="J288" t="str">
        <f t="shared" si="4"/>
        <v>Нет данных</v>
      </c>
    </row>
    <row r="289" spans="2:10" ht="22.5">
      <c r="B289" s="31" t="s">
        <v>327</v>
      </c>
      <c r="C289" s="32" t="s">
        <v>663</v>
      </c>
      <c r="D289" s="32" t="s">
        <v>87</v>
      </c>
      <c r="E289" s="32" t="s">
        <v>330</v>
      </c>
      <c r="F289" s="32" t="s">
        <v>93</v>
      </c>
      <c r="G289" s="33">
        <v>9546.86</v>
      </c>
      <c r="H289" s="35"/>
      <c r="I289" s="35"/>
      <c r="J289">
        <f t="shared" si="4"/>
        <v>-29</v>
      </c>
    </row>
    <row r="290" spans="2:10">
      <c r="B290" s="85" t="s">
        <v>664</v>
      </c>
      <c r="C290" s="85"/>
      <c r="D290" s="85"/>
      <c r="E290" s="85"/>
      <c r="F290" s="85"/>
      <c r="G290" s="82"/>
      <c r="H290" s="82"/>
      <c r="I290" s="82"/>
      <c r="J290" t="str">
        <f t="shared" si="4"/>
        <v>Нет данных</v>
      </c>
    </row>
    <row r="291" spans="2:10" ht="22.5">
      <c r="B291" s="31" t="s">
        <v>664</v>
      </c>
      <c r="C291" s="32" t="s">
        <v>665</v>
      </c>
      <c r="D291" s="32" t="s">
        <v>135</v>
      </c>
      <c r="E291" s="32" t="s">
        <v>666</v>
      </c>
      <c r="F291" s="32" t="s">
        <v>135</v>
      </c>
      <c r="G291" s="33">
        <v>4720.28</v>
      </c>
      <c r="H291" s="34">
        <v>4720.28</v>
      </c>
      <c r="I291" s="35"/>
      <c r="J291" t="str">
        <f t="shared" si="4"/>
        <v>Нет данных</v>
      </c>
    </row>
    <row r="292" spans="2:10" ht="22.5">
      <c r="B292" s="31" t="s">
        <v>667</v>
      </c>
      <c r="C292" s="32" t="s">
        <v>665</v>
      </c>
      <c r="D292" s="32" t="s">
        <v>135</v>
      </c>
      <c r="E292" s="32" t="s">
        <v>666</v>
      </c>
      <c r="F292" s="32" t="s">
        <v>113</v>
      </c>
      <c r="G292" s="33">
        <v>4720.28</v>
      </c>
      <c r="H292" s="35"/>
      <c r="I292" s="35"/>
      <c r="J292">
        <f t="shared" si="4"/>
        <v>-26</v>
      </c>
    </row>
    <row r="293" spans="2:10">
      <c r="B293" s="85" t="s">
        <v>668</v>
      </c>
      <c r="C293" s="85"/>
      <c r="D293" s="85"/>
      <c r="E293" s="85"/>
      <c r="F293" s="85"/>
      <c r="G293" s="82"/>
      <c r="H293" s="82"/>
      <c r="I293" s="82"/>
      <c r="J293" t="str">
        <f t="shared" si="4"/>
        <v>Нет данных</v>
      </c>
    </row>
    <row r="294" spans="2:10" ht="22.5">
      <c r="B294" s="31" t="s">
        <v>668</v>
      </c>
      <c r="C294" s="32" t="s">
        <v>669</v>
      </c>
      <c r="D294" s="32" t="s">
        <v>112</v>
      </c>
      <c r="E294" s="32" t="s">
        <v>580</v>
      </c>
      <c r="F294" s="32" t="s">
        <v>112</v>
      </c>
      <c r="G294" s="33">
        <v>847728</v>
      </c>
      <c r="H294" s="34">
        <v>847728</v>
      </c>
      <c r="I294" s="35"/>
      <c r="J294" t="str">
        <f t="shared" si="4"/>
        <v>Нет данных</v>
      </c>
    </row>
    <row r="295" spans="2:10" ht="22.5">
      <c r="B295" s="31" t="s">
        <v>670</v>
      </c>
      <c r="C295" s="32" t="s">
        <v>669</v>
      </c>
      <c r="D295" s="32" t="s">
        <v>112</v>
      </c>
      <c r="E295" s="32" t="s">
        <v>580</v>
      </c>
      <c r="F295" s="32" t="s">
        <v>530</v>
      </c>
      <c r="G295" s="33">
        <v>247728</v>
      </c>
      <c r="H295" s="34">
        <v>600000</v>
      </c>
      <c r="I295" s="35"/>
      <c r="J295" t="str">
        <f t="shared" si="4"/>
        <v>Нет данных</v>
      </c>
    </row>
    <row r="296" spans="2:10" ht="22.5">
      <c r="B296" s="31" t="s">
        <v>671</v>
      </c>
      <c r="C296" s="32" t="s">
        <v>669</v>
      </c>
      <c r="D296" s="32" t="s">
        <v>112</v>
      </c>
      <c r="E296" s="32" t="s">
        <v>580</v>
      </c>
      <c r="F296" s="32" t="s">
        <v>510</v>
      </c>
      <c r="G296" s="33">
        <v>600000</v>
      </c>
      <c r="H296" s="35"/>
      <c r="I296" s="35"/>
      <c r="J296">
        <f t="shared" si="4"/>
        <v>-2</v>
      </c>
    </row>
    <row r="297" spans="2:10">
      <c r="B297" s="85" t="s">
        <v>672</v>
      </c>
      <c r="C297" s="85"/>
      <c r="D297" s="85"/>
      <c r="E297" s="85"/>
      <c r="F297" s="85"/>
      <c r="G297" s="82"/>
      <c r="H297" s="82"/>
      <c r="I297" s="82"/>
      <c r="J297" t="str">
        <f t="shared" si="4"/>
        <v>Нет данных</v>
      </c>
    </row>
    <row r="298" spans="2:10" ht="22.5">
      <c r="B298" s="31" t="s">
        <v>672</v>
      </c>
      <c r="C298" s="32" t="s">
        <v>673</v>
      </c>
      <c r="D298" s="32" t="s">
        <v>116</v>
      </c>
      <c r="E298" s="32" t="s">
        <v>540</v>
      </c>
      <c r="F298" s="32" t="s">
        <v>116</v>
      </c>
      <c r="G298" s="33">
        <v>12464</v>
      </c>
      <c r="H298" s="34">
        <v>12464</v>
      </c>
      <c r="I298" s="35"/>
      <c r="J298" t="str">
        <f t="shared" si="4"/>
        <v>Нет данных</v>
      </c>
    </row>
    <row r="299" spans="2:10" ht="22.5">
      <c r="B299" s="31" t="s">
        <v>674</v>
      </c>
      <c r="C299" s="32" t="s">
        <v>673</v>
      </c>
      <c r="D299" s="32" t="s">
        <v>116</v>
      </c>
      <c r="E299" s="32" t="s">
        <v>540</v>
      </c>
      <c r="F299" s="32" t="s">
        <v>473</v>
      </c>
      <c r="G299" s="33">
        <v>12464</v>
      </c>
      <c r="H299" s="35"/>
      <c r="I299" s="35"/>
      <c r="J299">
        <f t="shared" si="4"/>
        <v>14</v>
      </c>
    </row>
    <row r="300" spans="2:10" ht="22.5">
      <c r="B300" s="31" t="s">
        <v>121</v>
      </c>
      <c r="C300" s="32" t="s">
        <v>122</v>
      </c>
      <c r="D300" s="32" t="s">
        <v>86</v>
      </c>
      <c r="E300" s="32" t="s">
        <v>106</v>
      </c>
      <c r="F300" s="32" t="s">
        <v>86</v>
      </c>
      <c r="G300" s="33">
        <v>2300</v>
      </c>
      <c r="H300" s="34">
        <v>2300</v>
      </c>
      <c r="I300" s="35"/>
      <c r="J300" t="str">
        <f t="shared" si="4"/>
        <v>Нет данных</v>
      </c>
    </row>
    <row r="301" spans="2:10" ht="22.5">
      <c r="B301" s="31" t="s">
        <v>123</v>
      </c>
      <c r="C301" s="32" t="s">
        <v>122</v>
      </c>
      <c r="D301" s="32" t="s">
        <v>86</v>
      </c>
      <c r="E301" s="32" t="s">
        <v>106</v>
      </c>
      <c r="F301" s="32" t="s">
        <v>90</v>
      </c>
      <c r="G301" s="33">
        <v>2300</v>
      </c>
      <c r="H301" s="35"/>
      <c r="I301" s="35"/>
      <c r="J301">
        <f t="shared" si="4"/>
        <v>-9</v>
      </c>
    </row>
    <row r="302" spans="2:10">
      <c r="B302" s="85" t="s">
        <v>124</v>
      </c>
      <c r="C302" s="85"/>
      <c r="D302" s="85"/>
      <c r="E302" s="85"/>
      <c r="F302" s="85"/>
      <c r="G302" s="82"/>
      <c r="H302" s="82"/>
      <c r="I302" s="82"/>
      <c r="J302" t="str">
        <f t="shared" si="4"/>
        <v>Нет данных</v>
      </c>
    </row>
    <row r="303" spans="2:10" ht="22.5">
      <c r="B303" s="31" t="s">
        <v>124</v>
      </c>
      <c r="C303" s="32" t="s">
        <v>125</v>
      </c>
      <c r="D303" s="32" t="s">
        <v>76</v>
      </c>
      <c r="E303" s="32" t="s">
        <v>103</v>
      </c>
      <c r="F303" s="32" t="s">
        <v>76</v>
      </c>
      <c r="G303" s="33">
        <v>30382.799999999999</v>
      </c>
      <c r="H303" s="34">
        <v>30382.799999999999</v>
      </c>
      <c r="I303" s="35"/>
      <c r="J303" t="str">
        <f t="shared" si="4"/>
        <v>Нет данных</v>
      </c>
    </row>
    <row r="304" spans="2:10" ht="22.5">
      <c r="B304" s="31" t="s">
        <v>126</v>
      </c>
      <c r="C304" s="32" t="s">
        <v>125</v>
      </c>
      <c r="D304" s="32" t="s">
        <v>76</v>
      </c>
      <c r="E304" s="32" t="s">
        <v>103</v>
      </c>
      <c r="F304" s="32" t="s">
        <v>105</v>
      </c>
      <c r="G304" s="33">
        <v>30382.799999999999</v>
      </c>
      <c r="H304" s="35"/>
      <c r="I304" s="35"/>
      <c r="J304">
        <f t="shared" si="4"/>
        <v>-2</v>
      </c>
    </row>
    <row r="305" spans="2:10">
      <c r="B305" s="85" t="s">
        <v>127</v>
      </c>
      <c r="C305" s="85"/>
      <c r="D305" s="85"/>
      <c r="E305" s="85"/>
      <c r="F305" s="85"/>
      <c r="G305" s="82"/>
      <c r="H305" s="82"/>
      <c r="I305" s="82"/>
      <c r="J305" t="str">
        <f t="shared" si="4"/>
        <v>Нет данных</v>
      </c>
    </row>
    <row r="306" spans="2:10" ht="22.5">
      <c r="B306" s="31" t="s">
        <v>127</v>
      </c>
      <c r="C306" s="32" t="s">
        <v>128</v>
      </c>
      <c r="D306" s="32" t="s">
        <v>76</v>
      </c>
      <c r="E306" s="32" t="s">
        <v>103</v>
      </c>
      <c r="F306" s="32" t="s">
        <v>76</v>
      </c>
      <c r="G306" s="33">
        <v>52974</v>
      </c>
      <c r="H306" s="34">
        <v>52974</v>
      </c>
      <c r="I306" s="35"/>
      <c r="J306" t="str">
        <f t="shared" si="4"/>
        <v>Нет данных</v>
      </c>
    </row>
    <row r="307" spans="2:10" ht="22.5">
      <c r="B307" s="31" t="s">
        <v>126</v>
      </c>
      <c r="C307" s="32" t="s">
        <v>128</v>
      </c>
      <c r="D307" s="32" t="s">
        <v>76</v>
      </c>
      <c r="E307" s="32" t="s">
        <v>103</v>
      </c>
      <c r="F307" s="32" t="s">
        <v>105</v>
      </c>
      <c r="G307" s="33">
        <v>52974</v>
      </c>
      <c r="H307" s="35"/>
      <c r="I307" s="35"/>
      <c r="J307">
        <f t="shared" si="4"/>
        <v>-2</v>
      </c>
    </row>
    <row r="308" spans="2:10">
      <c r="B308" s="85" t="s">
        <v>129</v>
      </c>
      <c r="C308" s="85"/>
      <c r="D308" s="85"/>
      <c r="E308" s="85"/>
      <c r="F308" s="85"/>
      <c r="G308" s="82"/>
      <c r="H308" s="82"/>
      <c r="I308" s="82"/>
      <c r="J308" t="str">
        <f t="shared" si="4"/>
        <v>Нет данных</v>
      </c>
    </row>
    <row r="309" spans="2:10" ht="22.5">
      <c r="B309" s="31" t="s">
        <v>129</v>
      </c>
      <c r="C309" s="32" t="s">
        <v>130</v>
      </c>
      <c r="D309" s="32" t="s">
        <v>86</v>
      </c>
      <c r="E309" s="32" t="s">
        <v>106</v>
      </c>
      <c r="F309" s="32" t="s">
        <v>86</v>
      </c>
      <c r="G309" s="33">
        <v>554400</v>
      </c>
      <c r="H309" s="34">
        <v>554400</v>
      </c>
      <c r="I309" s="35"/>
      <c r="J309" t="str">
        <f t="shared" si="4"/>
        <v>Нет данных</v>
      </c>
    </row>
    <row r="310" spans="2:10" ht="22.5">
      <c r="B310" s="31" t="s">
        <v>131</v>
      </c>
      <c r="C310" s="32" t="s">
        <v>130</v>
      </c>
      <c r="D310" s="32" t="s">
        <v>86</v>
      </c>
      <c r="E310" s="32" t="s">
        <v>106</v>
      </c>
      <c r="F310" s="32" t="s">
        <v>103</v>
      </c>
      <c r="G310" s="33">
        <v>554400</v>
      </c>
      <c r="H310" s="35"/>
      <c r="I310" s="35"/>
      <c r="J310">
        <f t="shared" si="4"/>
        <v>1</v>
      </c>
    </row>
    <row r="311" spans="2:10">
      <c r="B311" s="85" t="s">
        <v>132</v>
      </c>
      <c r="C311" s="85"/>
      <c r="D311" s="85"/>
      <c r="E311" s="85"/>
      <c r="F311" s="85"/>
      <c r="G311" s="82"/>
      <c r="H311" s="82"/>
      <c r="I311" s="82"/>
      <c r="J311" t="str">
        <f t="shared" si="4"/>
        <v>Нет данных</v>
      </c>
    </row>
    <row r="312" spans="2:10" ht="22.5">
      <c r="B312" s="31" t="s">
        <v>132</v>
      </c>
      <c r="C312" s="32" t="s">
        <v>133</v>
      </c>
      <c r="D312" s="32" t="s">
        <v>76</v>
      </c>
      <c r="E312" s="32" t="s">
        <v>103</v>
      </c>
      <c r="F312" s="32" t="s">
        <v>76</v>
      </c>
      <c r="G312" s="33">
        <v>205531.51999999999</v>
      </c>
      <c r="H312" s="34">
        <v>205531.51999999999</v>
      </c>
      <c r="I312" s="35"/>
      <c r="J312" t="str">
        <f t="shared" si="4"/>
        <v>Нет данных</v>
      </c>
    </row>
    <row r="313" spans="2:10" ht="22.5">
      <c r="B313" s="31" t="s">
        <v>134</v>
      </c>
      <c r="C313" s="32" t="s">
        <v>133</v>
      </c>
      <c r="D313" s="32" t="s">
        <v>76</v>
      </c>
      <c r="E313" s="32" t="s">
        <v>103</v>
      </c>
      <c r="F313" s="32" t="s">
        <v>135</v>
      </c>
      <c r="G313" s="33">
        <v>205531.51999999999</v>
      </c>
      <c r="H313" s="35"/>
      <c r="I313" s="35"/>
      <c r="J313">
        <f t="shared" si="4"/>
        <v>6</v>
      </c>
    </row>
    <row r="314" spans="2:10">
      <c r="B314" s="85" t="s">
        <v>136</v>
      </c>
      <c r="C314" s="85"/>
      <c r="D314" s="85"/>
      <c r="E314" s="85"/>
      <c r="F314" s="85"/>
      <c r="G314" s="82"/>
      <c r="H314" s="82"/>
      <c r="I314" s="82"/>
      <c r="J314" t="str">
        <f t="shared" si="4"/>
        <v>Нет данных</v>
      </c>
    </row>
    <row r="315" spans="2:10" ht="22.5">
      <c r="B315" s="31" t="s">
        <v>136</v>
      </c>
      <c r="C315" s="32" t="s">
        <v>137</v>
      </c>
      <c r="D315" s="32" t="s">
        <v>76</v>
      </c>
      <c r="E315" s="32" t="s">
        <v>103</v>
      </c>
      <c r="F315" s="32" t="s">
        <v>76</v>
      </c>
      <c r="G315" s="33">
        <v>267447.59999999998</v>
      </c>
      <c r="H315" s="34">
        <v>267447.59999999998</v>
      </c>
      <c r="I315" s="35"/>
      <c r="J315" t="str">
        <f t="shared" si="4"/>
        <v>Нет данных</v>
      </c>
    </row>
    <row r="316" spans="2:10" ht="22.5">
      <c r="B316" s="31" t="s">
        <v>138</v>
      </c>
      <c r="C316" s="32" t="s">
        <v>137</v>
      </c>
      <c r="D316" s="32" t="s">
        <v>76</v>
      </c>
      <c r="E316" s="32" t="s">
        <v>103</v>
      </c>
      <c r="F316" s="32" t="s">
        <v>112</v>
      </c>
      <c r="G316" s="33">
        <v>267447.59999999998</v>
      </c>
      <c r="H316" s="35"/>
      <c r="I316" s="35"/>
      <c r="J316">
        <f t="shared" si="4"/>
        <v>7</v>
      </c>
    </row>
    <row r="317" spans="2:10">
      <c r="B317" s="85" t="s">
        <v>139</v>
      </c>
      <c r="C317" s="85"/>
      <c r="D317" s="85"/>
      <c r="E317" s="85"/>
      <c r="F317" s="85"/>
      <c r="G317" s="82"/>
      <c r="H317" s="82"/>
      <c r="I317" s="82"/>
      <c r="J317" t="str">
        <f t="shared" si="4"/>
        <v>Нет данных</v>
      </c>
    </row>
    <row r="318" spans="2:10" ht="22.5">
      <c r="B318" s="31" t="s">
        <v>139</v>
      </c>
      <c r="C318" s="32" t="s">
        <v>140</v>
      </c>
      <c r="D318" s="32" t="s">
        <v>101</v>
      </c>
      <c r="E318" s="32" t="s">
        <v>108</v>
      </c>
      <c r="F318" s="32" t="s">
        <v>101</v>
      </c>
      <c r="G318" s="33">
        <v>1017600</v>
      </c>
      <c r="H318" s="34">
        <v>1017600</v>
      </c>
      <c r="I318" s="35"/>
      <c r="J318" t="str">
        <f t="shared" si="4"/>
        <v>Нет данных</v>
      </c>
    </row>
    <row r="319" spans="2:10" ht="22.5">
      <c r="B319" s="31" t="s">
        <v>141</v>
      </c>
      <c r="C319" s="32" t="s">
        <v>140</v>
      </c>
      <c r="D319" s="32" t="s">
        <v>101</v>
      </c>
      <c r="E319" s="32" t="s">
        <v>108</v>
      </c>
      <c r="F319" s="32" t="s">
        <v>103</v>
      </c>
      <c r="G319" s="33">
        <v>1017600</v>
      </c>
      <c r="H319" s="35"/>
      <c r="I319" s="35"/>
      <c r="J319">
        <f t="shared" si="4"/>
        <v>-3</v>
      </c>
    </row>
    <row r="320" spans="2:10">
      <c r="B320" s="85" t="s">
        <v>142</v>
      </c>
      <c r="C320" s="85"/>
      <c r="D320" s="85"/>
      <c r="E320" s="85"/>
      <c r="F320" s="85"/>
      <c r="G320" s="82"/>
      <c r="H320" s="82"/>
      <c r="I320" s="82"/>
      <c r="J320" t="str">
        <f t="shared" si="4"/>
        <v>Нет данных</v>
      </c>
    </row>
    <row r="321" spans="2:10" ht="22.5">
      <c r="B321" s="31" t="s">
        <v>142</v>
      </c>
      <c r="C321" s="32" t="s">
        <v>143</v>
      </c>
      <c r="D321" s="32" t="s">
        <v>101</v>
      </c>
      <c r="E321" s="32" t="s">
        <v>108</v>
      </c>
      <c r="F321" s="32" t="s">
        <v>101</v>
      </c>
      <c r="G321" s="33">
        <v>1295.9000000000001</v>
      </c>
      <c r="H321" s="84">
        <v>61.72</v>
      </c>
      <c r="I321" s="35"/>
      <c r="J321" t="str">
        <f t="shared" ref="J321:J384" si="5">IF(E321=0,"Нет данных",IF(H321=0,F321-E321,"Нет данных"))</f>
        <v>Нет данных</v>
      </c>
    </row>
    <row r="322" spans="2:10" ht="22.5">
      <c r="B322" s="31" t="s">
        <v>144</v>
      </c>
      <c r="C322" s="32" t="s">
        <v>143</v>
      </c>
      <c r="D322" s="32" t="s">
        <v>101</v>
      </c>
      <c r="E322" s="32" t="s">
        <v>108</v>
      </c>
      <c r="F322" s="32" t="s">
        <v>101</v>
      </c>
      <c r="G322" s="83">
        <v>61.72</v>
      </c>
      <c r="H322" s="35"/>
      <c r="I322" s="35"/>
      <c r="J322">
        <f t="shared" si="5"/>
        <v>-14</v>
      </c>
    </row>
    <row r="323" spans="2:10">
      <c r="B323" s="85" t="s">
        <v>145</v>
      </c>
      <c r="C323" s="85"/>
      <c r="D323" s="85"/>
      <c r="E323" s="85"/>
      <c r="F323" s="85"/>
      <c r="G323" s="82"/>
      <c r="H323" s="82"/>
      <c r="I323" s="82"/>
      <c r="J323" t="str">
        <f t="shared" si="5"/>
        <v>Нет данных</v>
      </c>
    </row>
    <row r="324" spans="2:10" ht="22.5">
      <c r="B324" s="31" t="s">
        <v>145</v>
      </c>
      <c r="C324" s="32" t="s">
        <v>146</v>
      </c>
      <c r="D324" s="32" t="s">
        <v>101</v>
      </c>
      <c r="E324" s="32" t="s">
        <v>102</v>
      </c>
      <c r="F324" s="32" t="s">
        <v>101</v>
      </c>
      <c r="G324" s="33">
        <v>17505</v>
      </c>
      <c r="H324" s="34">
        <v>11553.3</v>
      </c>
      <c r="I324" s="35"/>
      <c r="J324" t="str">
        <f t="shared" si="5"/>
        <v>Нет данных</v>
      </c>
    </row>
    <row r="325" spans="2:10" ht="22.5">
      <c r="B325" s="31" t="s">
        <v>147</v>
      </c>
      <c r="C325" s="32" t="s">
        <v>146</v>
      </c>
      <c r="D325" s="32" t="s">
        <v>101</v>
      </c>
      <c r="E325" s="32" t="s">
        <v>102</v>
      </c>
      <c r="F325" s="32" t="s">
        <v>90</v>
      </c>
      <c r="G325" s="33">
        <v>11553.3</v>
      </c>
      <c r="H325" s="35"/>
      <c r="I325" s="35"/>
      <c r="J325">
        <f t="shared" si="5"/>
        <v>-6</v>
      </c>
    </row>
    <row r="326" spans="2:10">
      <c r="B326" s="85" t="s">
        <v>148</v>
      </c>
      <c r="C326" s="85"/>
      <c r="D326" s="85"/>
      <c r="E326" s="85"/>
      <c r="F326" s="85"/>
      <c r="G326" s="82"/>
      <c r="H326" s="82"/>
      <c r="I326" s="82"/>
      <c r="J326" t="str">
        <f t="shared" si="5"/>
        <v>Нет данных</v>
      </c>
    </row>
    <row r="327" spans="2:10" ht="22.5">
      <c r="B327" s="31" t="s">
        <v>148</v>
      </c>
      <c r="C327" s="32" t="s">
        <v>149</v>
      </c>
      <c r="D327" s="32" t="s">
        <v>101</v>
      </c>
      <c r="E327" s="32" t="s">
        <v>102</v>
      </c>
      <c r="F327" s="32" t="s">
        <v>101</v>
      </c>
      <c r="G327" s="33">
        <v>11670</v>
      </c>
      <c r="H327" s="34">
        <v>11670</v>
      </c>
      <c r="I327" s="35"/>
      <c r="J327" t="str">
        <f t="shared" si="5"/>
        <v>Нет данных</v>
      </c>
    </row>
    <row r="328" spans="2:10" ht="22.5">
      <c r="B328" s="31" t="s">
        <v>150</v>
      </c>
      <c r="C328" s="32" t="s">
        <v>149</v>
      </c>
      <c r="D328" s="32" t="s">
        <v>101</v>
      </c>
      <c r="E328" s="32" t="s">
        <v>102</v>
      </c>
      <c r="F328" s="32" t="s">
        <v>90</v>
      </c>
      <c r="G328" s="33">
        <v>11670</v>
      </c>
      <c r="H328" s="35"/>
      <c r="I328" s="35"/>
      <c r="J328">
        <f t="shared" si="5"/>
        <v>-6</v>
      </c>
    </row>
    <row r="329" spans="2:10">
      <c r="B329" s="85" t="s">
        <v>151</v>
      </c>
      <c r="C329" s="85"/>
      <c r="D329" s="85"/>
      <c r="E329" s="85"/>
      <c r="F329" s="85"/>
      <c r="G329" s="82"/>
      <c r="H329" s="82"/>
      <c r="I329" s="82"/>
      <c r="J329" t="str">
        <f t="shared" si="5"/>
        <v>Нет данных</v>
      </c>
    </row>
    <row r="330" spans="2:10" ht="22.5">
      <c r="B330" s="31" t="s">
        <v>151</v>
      </c>
      <c r="C330" s="32" t="s">
        <v>152</v>
      </c>
      <c r="D330" s="32" t="s">
        <v>101</v>
      </c>
      <c r="E330" s="32" t="s">
        <v>102</v>
      </c>
      <c r="F330" s="32" t="s">
        <v>101</v>
      </c>
      <c r="G330" s="33">
        <v>12370.2</v>
      </c>
      <c r="H330" s="34">
        <v>12370.2</v>
      </c>
      <c r="I330" s="35"/>
      <c r="J330" t="str">
        <f t="shared" si="5"/>
        <v>Нет данных</v>
      </c>
    </row>
    <row r="331" spans="2:10" ht="22.5">
      <c r="B331" s="31" t="s">
        <v>153</v>
      </c>
      <c r="C331" s="32" t="s">
        <v>152</v>
      </c>
      <c r="D331" s="32" t="s">
        <v>101</v>
      </c>
      <c r="E331" s="32" t="s">
        <v>102</v>
      </c>
      <c r="F331" s="32" t="s">
        <v>90</v>
      </c>
      <c r="G331" s="33">
        <v>6418.5</v>
      </c>
      <c r="H331" s="34">
        <v>5951.7</v>
      </c>
      <c r="I331" s="35"/>
      <c r="J331" t="str">
        <f t="shared" si="5"/>
        <v>Нет данных</v>
      </c>
    </row>
    <row r="332" spans="2:10" ht="22.5">
      <c r="B332" s="31" t="s">
        <v>147</v>
      </c>
      <c r="C332" s="32" t="s">
        <v>152</v>
      </c>
      <c r="D332" s="32" t="s">
        <v>101</v>
      </c>
      <c r="E332" s="32" t="s">
        <v>102</v>
      </c>
      <c r="F332" s="32" t="s">
        <v>90</v>
      </c>
      <c r="G332" s="33">
        <v>5951.7</v>
      </c>
      <c r="H332" s="35"/>
      <c r="I332" s="35"/>
      <c r="J332">
        <f t="shared" si="5"/>
        <v>-6</v>
      </c>
    </row>
    <row r="333" spans="2:10">
      <c r="B333" s="85" t="s">
        <v>154</v>
      </c>
      <c r="C333" s="85"/>
      <c r="D333" s="85"/>
      <c r="E333" s="85"/>
      <c r="F333" s="85"/>
      <c r="G333" s="82"/>
      <c r="H333" s="82"/>
      <c r="I333" s="82"/>
      <c r="J333" t="str">
        <f t="shared" si="5"/>
        <v>Нет данных</v>
      </c>
    </row>
    <row r="334" spans="2:10" ht="22.5">
      <c r="B334" s="31" t="s">
        <v>154</v>
      </c>
      <c r="C334" s="32" t="s">
        <v>111</v>
      </c>
      <c r="D334" s="32" t="s">
        <v>90</v>
      </c>
      <c r="E334" s="32" t="s">
        <v>155</v>
      </c>
      <c r="F334" s="32" t="s">
        <v>90</v>
      </c>
      <c r="G334" s="33">
        <v>1716060</v>
      </c>
      <c r="H334" s="34">
        <v>1716060</v>
      </c>
      <c r="I334" s="35"/>
      <c r="J334" t="str">
        <f t="shared" si="5"/>
        <v>Нет данных</v>
      </c>
    </row>
    <row r="335" spans="2:10" ht="22.5">
      <c r="B335" s="31" t="s">
        <v>156</v>
      </c>
      <c r="C335" s="32" t="s">
        <v>111</v>
      </c>
      <c r="D335" s="32" t="s">
        <v>90</v>
      </c>
      <c r="E335" s="32" t="s">
        <v>155</v>
      </c>
      <c r="F335" s="32" t="s">
        <v>103</v>
      </c>
      <c r="G335" s="33">
        <v>1716060</v>
      </c>
      <c r="H335" s="35"/>
      <c r="I335" s="35"/>
      <c r="J335">
        <f t="shared" si="5"/>
        <v>-4</v>
      </c>
    </row>
    <row r="336" spans="2:10">
      <c r="B336" s="85" t="s">
        <v>157</v>
      </c>
      <c r="C336" s="85"/>
      <c r="D336" s="85"/>
      <c r="E336" s="85"/>
      <c r="F336" s="85"/>
      <c r="G336" s="82"/>
      <c r="H336" s="82"/>
      <c r="I336" s="82"/>
      <c r="J336" t="str">
        <f t="shared" si="5"/>
        <v>Нет данных</v>
      </c>
    </row>
    <row r="337" spans="2:10" ht="22.5">
      <c r="B337" s="31" t="s">
        <v>157</v>
      </c>
      <c r="C337" s="32" t="s">
        <v>158</v>
      </c>
      <c r="D337" s="32" t="s">
        <v>90</v>
      </c>
      <c r="E337" s="32" t="s">
        <v>155</v>
      </c>
      <c r="F337" s="32" t="s">
        <v>90</v>
      </c>
      <c r="G337" s="33">
        <v>220000</v>
      </c>
      <c r="H337" s="34">
        <v>220000</v>
      </c>
      <c r="I337" s="35"/>
      <c r="J337" t="str">
        <f t="shared" si="5"/>
        <v>Нет данных</v>
      </c>
    </row>
    <row r="338" spans="2:10" ht="22.5">
      <c r="B338" s="31" t="s">
        <v>156</v>
      </c>
      <c r="C338" s="32" t="s">
        <v>158</v>
      </c>
      <c r="D338" s="32" t="s">
        <v>90</v>
      </c>
      <c r="E338" s="32" t="s">
        <v>155</v>
      </c>
      <c r="F338" s="32" t="s">
        <v>103</v>
      </c>
      <c r="G338" s="33">
        <v>220000</v>
      </c>
      <c r="H338" s="35"/>
      <c r="I338" s="35"/>
      <c r="J338">
        <f t="shared" si="5"/>
        <v>-4</v>
      </c>
    </row>
    <row r="339" spans="2:10">
      <c r="B339" s="85" t="s">
        <v>159</v>
      </c>
      <c r="C339" s="85"/>
      <c r="D339" s="85"/>
      <c r="E339" s="85"/>
      <c r="F339" s="85"/>
      <c r="G339" s="82"/>
      <c r="H339" s="82"/>
      <c r="I339" s="82"/>
      <c r="J339" t="str">
        <f t="shared" si="5"/>
        <v>Нет данных</v>
      </c>
    </row>
    <row r="340" spans="2:10" ht="22.5">
      <c r="B340" s="31" t="s">
        <v>159</v>
      </c>
      <c r="C340" s="32" t="s">
        <v>160</v>
      </c>
      <c r="D340" s="32" t="s">
        <v>95</v>
      </c>
      <c r="E340" s="32" t="s">
        <v>100</v>
      </c>
      <c r="F340" s="32" t="s">
        <v>95</v>
      </c>
      <c r="G340" s="33">
        <v>354240</v>
      </c>
      <c r="H340" s="34">
        <v>354240</v>
      </c>
      <c r="I340" s="35"/>
      <c r="J340" t="str">
        <f t="shared" si="5"/>
        <v>Нет данных</v>
      </c>
    </row>
    <row r="341" spans="2:10" ht="22.5">
      <c r="B341" s="31" t="s">
        <v>161</v>
      </c>
      <c r="C341" s="32" t="s">
        <v>160</v>
      </c>
      <c r="D341" s="32" t="s">
        <v>95</v>
      </c>
      <c r="E341" s="32" t="s">
        <v>100</v>
      </c>
      <c r="F341" s="32" t="s">
        <v>108</v>
      </c>
      <c r="G341" s="33">
        <v>354240</v>
      </c>
      <c r="H341" s="35"/>
      <c r="I341" s="35"/>
      <c r="J341">
        <f t="shared" si="5"/>
        <v>-2</v>
      </c>
    </row>
    <row r="342" spans="2:10">
      <c r="B342" s="85" t="s">
        <v>162</v>
      </c>
      <c r="C342" s="85"/>
      <c r="D342" s="85"/>
      <c r="E342" s="85"/>
      <c r="F342" s="85"/>
      <c r="G342" s="82"/>
      <c r="H342" s="82"/>
      <c r="I342" s="82"/>
      <c r="J342" t="str">
        <f t="shared" si="5"/>
        <v>Нет данных</v>
      </c>
    </row>
    <row r="343" spans="2:10" ht="22.5">
      <c r="B343" s="31" t="s">
        <v>162</v>
      </c>
      <c r="C343" s="32" t="s">
        <v>163</v>
      </c>
      <c r="D343" s="32" t="s">
        <v>95</v>
      </c>
      <c r="E343" s="32" t="s">
        <v>100</v>
      </c>
      <c r="F343" s="32" t="s">
        <v>95</v>
      </c>
      <c r="G343" s="33">
        <v>177120</v>
      </c>
      <c r="H343" s="34">
        <v>177120</v>
      </c>
      <c r="I343" s="35"/>
      <c r="J343" t="str">
        <f t="shared" si="5"/>
        <v>Нет данных</v>
      </c>
    </row>
    <row r="344" spans="2:10" ht="22.5">
      <c r="B344" s="31" t="s">
        <v>164</v>
      </c>
      <c r="C344" s="32" t="s">
        <v>163</v>
      </c>
      <c r="D344" s="32" t="s">
        <v>95</v>
      </c>
      <c r="E344" s="32" t="s">
        <v>100</v>
      </c>
      <c r="F344" s="32" t="s">
        <v>108</v>
      </c>
      <c r="G344" s="33">
        <v>177120</v>
      </c>
      <c r="H344" s="35"/>
      <c r="I344" s="35"/>
      <c r="J344">
        <f t="shared" si="5"/>
        <v>-2</v>
      </c>
    </row>
    <row r="345" spans="2:10">
      <c r="B345" s="85" t="s">
        <v>165</v>
      </c>
      <c r="C345" s="85"/>
      <c r="D345" s="85"/>
      <c r="E345" s="85"/>
      <c r="F345" s="85"/>
      <c r="G345" s="82"/>
      <c r="H345" s="82"/>
      <c r="I345" s="82"/>
      <c r="J345" t="str">
        <f t="shared" si="5"/>
        <v>Нет данных</v>
      </c>
    </row>
    <row r="346" spans="2:10" ht="22.5">
      <c r="B346" s="31" t="s">
        <v>165</v>
      </c>
      <c r="C346" s="32" t="s">
        <v>166</v>
      </c>
      <c r="D346" s="32" t="s">
        <v>95</v>
      </c>
      <c r="E346" s="32" t="s">
        <v>100</v>
      </c>
      <c r="F346" s="32" t="s">
        <v>95</v>
      </c>
      <c r="G346" s="33">
        <v>368590</v>
      </c>
      <c r="H346" s="34">
        <v>368590</v>
      </c>
      <c r="I346" s="35"/>
      <c r="J346" t="str">
        <f t="shared" si="5"/>
        <v>Нет данных</v>
      </c>
    </row>
    <row r="347" spans="2:10" ht="22.5">
      <c r="B347" s="31" t="s">
        <v>167</v>
      </c>
      <c r="C347" s="32" t="s">
        <v>166</v>
      </c>
      <c r="D347" s="32" t="s">
        <v>95</v>
      </c>
      <c r="E347" s="32" t="s">
        <v>100</v>
      </c>
      <c r="F347" s="32" t="s">
        <v>108</v>
      </c>
      <c r="G347" s="33">
        <v>368590</v>
      </c>
      <c r="H347" s="35"/>
      <c r="I347" s="35"/>
      <c r="J347">
        <f t="shared" si="5"/>
        <v>-2</v>
      </c>
    </row>
    <row r="348" spans="2:10">
      <c r="B348" s="85" t="s">
        <v>168</v>
      </c>
      <c r="C348" s="85"/>
      <c r="D348" s="85"/>
      <c r="E348" s="85"/>
      <c r="F348" s="85"/>
      <c r="G348" s="82"/>
      <c r="H348" s="82"/>
      <c r="I348" s="82"/>
      <c r="J348" t="str">
        <f t="shared" si="5"/>
        <v>Нет данных</v>
      </c>
    </row>
    <row r="349" spans="2:10" ht="22.5">
      <c r="B349" s="31" t="s">
        <v>168</v>
      </c>
      <c r="C349" s="32" t="s">
        <v>169</v>
      </c>
      <c r="D349" s="32" t="s">
        <v>95</v>
      </c>
      <c r="E349" s="32" t="s">
        <v>100</v>
      </c>
      <c r="F349" s="32" t="s">
        <v>95</v>
      </c>
      <c r="G349" s="33">
        <v>177120</v>
      </c>
      <c r="H349" s="34">
        <v>177120</v>
      </c>
      <c r="I349" s="35"/>
      <c r="J349" t="str">
        <f t="shared" si="5"/>
        <v>Нет данных</v>
      </c>
    </row>
    <row r="350" spans="2:10" ht="22.5">
      <c r="B350" s="31" t="s">
        <v>170</v>
      </c>
      <c r="C350" s="32" t="s">
        <v>169</v>
      </c>
      <c r="D350" s="32" t="s">
        <v>95</v>
      </c>
      <c r="E350" s="32" t="s">
        <v>100</v>
      </c>
      <c r="F350" s="32" t="s">
        <v>108</v>
      </c>
      <c r="G350" s="33">
        <v>177120</v>
      </c>
      <c r="H350" s="35"/>
      <c r="I350" s="35"/>
      <c r="J350">
        <f t="shared" si="5"/>
        <v>-2</v>
      </c>
    </row>
    <row r="351" spans="2:10">
      <c r="B351" s="85" t="s">
        <v>171</v>
      </c>
      <c r="C351" s="85"/>
      <c r="D351" s="85"/>
      <c r="E351" s="85"/>
      <c r="F351" s="85"/>
      <c r="G351" s="82"/>
      <c r="H351" s="82"/>
      <c r="I351" s="82"/>
      <c r="J351" t="str">
        <f t="shared" si="5"/>
        <v>Нет данных</v>
      </c>
    </row>
    <row r="352" spans="2:10" ht="22.5">
      <c r="B352" s="31" t="s">
        <v>171</v>
      </c>
      <c r="C352" s="32" t="s">
        <v>172</v>
      </c>
      <c r="D352" s="32" t="s">
        <v>95</v>
      </c>
      <c r="E352" s="32" t="s">
        <v>105</v>
      </c>
      <c r="F352" s="32" t="s">
        <v>95</v>
      </c>
      <c r="G352" s="83">
        <v>30</v>
      </c>
      <c r="H352" s="84">
        <v>30</v>
      </c>
      <c r="I352" s="35"/>
      <c r="J352" t="str">
        <f t="shared" si="5"/>
        <v>Нет данных</v>
      </c>
    </row>
    <row r="353" spans="2:10" ht="22.5">
      <c r="B353" s="31" t="s">
        <v>173</v>
      </c>
      <c r="C353" s="32" t="s">
        <v>172</v>
      </c>
      <c r="D353" s="32" t="s">
        <v>95</v>
      </c>
      <c r="E353" s="32" t="s">
        <v>105</v>
      </c>
      <c r="F353" s="32" t="s">
        <v>105</v>
      </c>
      <c r="G353" s="83">
        <v>30</v>
      </c>
      <c r="H353" s="35"/>
      <c r="I353" s="35"/>
      <c r="J353">
        <f t="shared" si="5"/>
        <v>0</v>
      </c>
    </row>
    <row r="354" spans="2:10">
      <c r="B354" s="85" t="s">
        <v>174</v>
      </c>
      <c r="C354" s="85"/>
      <c r="D354" s="85"/>
      <c r="E354" s="85"/>
      <c r="F354" s="85"/>
      <c r="G354" s="82"/>
      <c r="H354" s="82"/>
      <c r="I354" s="82"/>
      <c r="J354" t="str">
        <f t="shared" si="5"/>
        <v>Нет данных</v>
      </c>
    </row>
    <row r="355" spans="2:10" ht="22.5">
      <c r="B355" s="31" t="s">
        <v>174</v>
      </c>
      <c r="C355" s="32" t="s">
        <v>175</v>
      </c>
      <c r="D355" s="32" t="s">
        <v>93</v>
      </c>
      <c r="E355" s="32" t="s">
        <v>176</v>
      </c>
      <c r="F355" s="32" t="s">
        <v>93</v>
      </c>
      <c r="G355" s="33">
        <v>538962</v>
      </c>
      <c r="H355" s="34">
        <v>538962</v>
      </c>
      <c r="I355" s="35"/>
      <c r="J355" t="str">
        <f t="shared" si="5"/>
        <v>Нет данных</v>
      </c>
    </row>
    <row r="356" spans="2:10" ht="22.5">
      <c r="B356" s="31" t="s">
        <v>99</v>
      </c>
      <c r="C356" s="32" t="s">
        <v>175</v>
      </c>
      <c r="D356" s="32" t="s">
        <v>93</v>
      </c>
      <c r="E356" s="32" t="s">
        <v>176</v>
      </c>
      <c r="F356" s="32" t="s">
        <v>100</v>
      </c>
      <c r="G356" s="33">
        <v>538962</v>
      </c>
      <c r="H356" s="35"/>
      <c r="I356" s="35"/>
      <c r="J356">
        <f t="shared" si="5"/>
        <v>-18</v>
      </c>
    </row>
    <row r="357" spans="2:10">
      <c r="B357" s="85" t="s">
        <v>177</v>
      </c>
      <c r="C357" s="85"/>
      <c r="D357" s="85"/>
      <c r="E357" s="85"/>
      <c r="F357" s="85"/>
      <c r="G357" s="82"/>
      <c r="H357" s="82"/>
      <c r="I357" s="82"/>
      <c r="J357" t="str">
        <f t="shared" si="5"/>
        <v>Нет данных</v>
      </c>
    </row>
    <row r="358" spans="2:10" ht="22.5">
      <c r="B358" s="31" t="s">
        <v>177</v>
      </c>
      <c r="C358" s="32" t="s">
        <v>178</v>
      </c>
      <c r="D358" s="32" t="s">
        <v>93</v>
      </c>
      <c r="E358" s="32" t="s">
        <v>176</v>
      </c>
      <c r="F358" s="32" t="s">
        <v>93</v>
      </c>
      <c r="G358" s="33">
        <v>1350</v>
      </c>
      <c r="H358" s="34">
        <v>1350</v>
      </c>
      <c r="I358" s="35"/>
      <c r="J358" t="str">
        <f t="shared" si="5"/>
        <v>Нет данных</v>
      </c>
    </row>
    <row r="359" spans="2:10" ht="22.5">
      <c r="B359" s="31" t="s">
        <v>99</v>
      </c>
      <c r="C359" s="32" t="s">
        <v>178</v>
      </c>
      <c r="D359" s="32" t="s">
        <v>93</v>
      </c>
      <c r="E359" s="32" t="s">
        <v>176</v>
      </c>
      <c r="F359" s="32" t="s">
        <v>100</v>
      </c>
      <c r="G359" s="33">
        <v>1350</v>
      </c>
      <c r="H359" s="35"/>
      <c r="I359" s="35"/>
      <c r="J359">
        <f t="shared" si="5"/>
        <v>-18</v>
      </c>
    </row>
    <row r="360" spans="2:10">
      <c r="B360" s="85" t="s">
        <v>179</v>
      </c>
      <c r="C360" s="85"/>
      <c r="D360" s="85"/>
      <c r="E360" s="85"/>
      <c r="F360" s="85"/>
      <c r="G360" s="82"/>
      <c r="H360" s="82"/>
      <c r="I360" s="82"/>
      <c r="J360" t="str">
        <f t="shared" si="5"/>
        <v>Нет данных</v>
      </c>
    </row>
    <row r="361" spans="2:10" ht="22.5">
      <c r="B361" s="31" t="s">
        <v>179</v>
      </c>
      <c r="C361" s="32" t="s">
        <v>180</v>
      </c>
      <c r="D361" s="32" t="s">
        <v>93</v>
      </c>
      <c r="E361" s="32" t="s">
        <v>112</v>
      </c>
      <c r="F361" s="32" t="s">
        <v>93</v>
      </c>
      <c r="G361" s="33">
        <v>26012.22</v>
      </c>
      <c r="H361" s="34">
        <v>26012.22</v>
      </c>
      <c r="I361" s="35"/>
      <c r="J361" t="str">
        <f t="shared" si="5"/>
        <v>Нет данных</v>
      </c>
    </row>
    <row r="362" spans="2:10" ht="22.5">
      <c r="B362" s="31" t="s">
        <v>181</v>
      </c>
      <c r="C362" s="32" t="s">
        <v>180</v>
      </c>
      <c r="D362" s="32" t="s">
        <v>93</v>
      </c>
      <c r="E362" s="32" t="s">
        <v>112</v>
      </c>
      <c r="F362" s="32" t="s">
        <v>135</v>
      </c>
      <c r="G362" s="33">
        <v>26012.22</v>
      </c>
      <c r="H362" s="35"/>
      <c r="I362" s="35"/>
      <c r="J362">
        <f t="shared" si="5"/>
        <v>-1</v>
      </c>
    </row>
    <row r="363" spans="2:10">
      <c r="B363" s="85" t="s">
        <v>182</v>
      </c>
      <c r="C363" s="85"/>
      <c r="D363" s="85"/>
      <c r="E363" s="85"/>
      <c r="F363" s="85"/>
      <c r="G363" s="82"/>
      <c r="H363" s="82"/>
      <c r="I363" s="82"/>
      <c r="J363" t="str">
        <f t="shared" si="5"/>
        <v>Нет данных</v>
      </c>
    </row>
    <row r="364" spans="2:10" ht="22.5">
      <c r="B364" s="31" t="s">
        <v>183</v>
      </c>
      <c r="C364" s="32" t="s">
        <v>184</v>
      </c>
      <c r="D364" s="32" t="s">
        <v>86</v>
      </c>
      <c r="E364" s="32"/>
      <c r="F364" s="32" t="s">
        <v>86</v>
      </c>
      <c r="G364" s="33">
        <v>35874</v>
      </c>
      <c r="H364" s="35"/>
      <c r="I364" s="34">
        <v>35874</v>
      </c>
      <c r="J364" t="str">
        <f t="shared" si="5"/>
        <v>Нет данных</v>
      </c>
    </row>
    <row r="365" spans="2:10" ht="22.5">
      <c r="B365" s="31" t="s">
        <v>182</v>
      </c>
      <c r="C365" s="32" t="s">
        <v>184</v>
      </c>
      <c r="D365" s="32" t="s">
        <v>86</v>
      </c>
      <c r="E365" s="32"/>
      <c r="F365" s="32" t="s">
        <v>93</v>
      </c>
      <c r="G365" s="33">
        <v>35874</v>
      </c>
      <c r="H365" s="35"/>
      <c r="I365" s="35"/>
      <c r="J365" t="str">
        <f t="shared" si="5"/>
        <v>Нет данных</v>
      </c>
    </row>
    <row r="366" spans="2:10">
      <c r="B366" s="85" t="s">
        <v>185</v>
      </c>
      <c r="C366" s="85"/>
      <c r="D366" s="85"/>
      <c r="E366" s="85"/>
      <c r="F366" s="85"/>
      <c r="G366" s="82"/>
      <c r="H366" s="82"/>
      <c r="I366" s="82"/>
      <c r="J366" t="str">
        <f t="shared" si="5"/>
        <v>Нет данных</v>
      </c>
    </row>
    <row r="367" spans="2:10" ht="22.5">
      <c r="B367" s="31" t="s">
        <v>185</v>
      </c>
      <c r="C367" s="32" t="s">
        <v>133</v>
      </c>
      <c r="D367" s="32" t="s">
        <v>93</v>
      </c>
      <c r="E367" s="32" t="s">
        <v>112</v>
      </c>
      <c r="F367" s="32" t="s">
        <v>93</v>
      </c>
      <c r="G367" s="33">
        <v>51326.1</v>
      </c>
      <c r="H367" s="34">
        <v>51326.1</v>
      </c>
      <c r="I367" s="35"/>
      <c r="J367" t="str">
        <f t="shared" si="5"/>
        <v>Нет данных</v>
      </c>
    </row>
    <row r="368" spans="2:10" ht="22.5">
      <c r="B368" s="31" t="s">
        <v>186</v>
      </c>
      <c r="C368" s="32" t="s">
        <v>133</v>
      </c>
      <c r="D368" s="32" t="s">
        <v>93</v>
      </c>
      <c r="E368" s="32" t="s">
        <v>112</v>
      </c>
      <c r="F368" s="32" t="s">
        <v>117</v>
      </c>
      <c r="G368" s="33">
        <v>51326.1</v>
      </c>
      <c r="H368" s="35"/>
      <c r="I368" s="35"/>
      <c r="J368">
        <f t="shared" si="5"/>
        <v>6</v>
      </c>
    </row>
    <row r="369" spans="2:10">
      <c r="B369" s="85" t="s">
        <v>187</v>
      </c>
      <c r="C369" s="85"/>
      <c r="D369" s="85"/>
      <c r="E369" s="85"/>
      <c r="F369" s="85"/>
      <c r="G369" s="82"/>
      <c r="H369" s="82"/>
      <c r="I369" s="82"/>
      <c r="J369" t="str">
        <f t="shared" si="5"/>
        <v>Нет данных</v>
      </c>
    </row>
    <row r="370" spans="2:10" ht="22.5">
      <c r="B370" s="31" t="s">
        <v>187</v>
      </c>
      <c r="C370" s="32" t="s">
        <v>188</v>
      </c>
      <c r="D370" s="32" t="s">
        <v>102</v>
      </c>
      <c r="E370" s="32" t="s">
        <v>113</v>
      </c>
      <c r="F370" s="32" t="s">
        <v>102</v>
      </c>
      <c r="G370" s="33">
        <v>1102</v>
      </c>
      <c r="H370" s="34">
        <v>1015</v>
      </c>
      <c r="I370" s="35"/>
      <c r="J370" t="str">
        <f t="shared" si="5"/>
        <v>Нет данных</v>
      </c>
    </row>
    <row r="371" spans="2:10" ht="22.5">
      <c r="B371" s="31" t="s">
        <v>189</v>
      </c>
      <c r="C371" s="32" t="s">
        <v>188</v>
      </c>
      <c r="D371" s="32" t="s">
        <v>102</v>
      </c>
      <c r="E371" s="32" t="s">
        <v>113</v>
      </c>
      <c r="F371" s="32" t="s">
        <v>97</v>
      </c>
      <c r="G371" s="33">
        <v>1015</v>
      </c>
      <c r="H371" s="35"/>
      <c r="I371" s="35"/>
      <c r="J371">
        <f t="shared" si="5"/>
        <v>-13</v>
      </c>
    </row>
    <row r="372" spans="2:10">
      <c r="B372" s="85" t="s">
        <v>190</v>
      </c>
      <c r="C372" s="85"/>
      <c r="D372" s="85"/>
      <c r="E372" s="85"/>
      <c r="F372" s="85"/>
      <c r="G372" s="82"/>
      <c r="H372" s="82"/>
      <c r="I372" s="82"/>
      <c r="J372" t="str">
        <f t="shared" si="5"/>
        <v>Нет данных</v>
      </c>
    </row>
    <row r="373" spans="2:10" ht="22.5">
      <c r="B373" s="31" t="s">
        <v>190</v>
      </c>
      <c r="C373" s="32" t="s">
        <v>191</v>
      </c>
      <c r="D373" s="32" t="s">
        <v>97</v>
      </c>
      <c r="E373" s="32" t="s">
        <v>120</v>
      </c>
      <c r="F373" s="32" t="s">
        <v>97</v>
      </c>
      <c r="G373" s="33">
        <v>1700640</v>
      </c>
      <c r="H373" s="34">
        <v>1700640</v>
      </c>
      <c r="I373" s="35"/>
      <c r="J373" t="str">
        <f t="shared" si="5"/>
        <v>Нет данных</v>
      </c>
    </row>
    <row r="374" spans="2:10" ht="22.5">
      <c r="B374" s="31" t="s">
        <v>192</v>
      </c>
      <c r="C374" s="32" t="s">
        <v>191</v>
      </c>
      <c r="D374" s="32" t="s">
        <v>97</v>
      </c>
      <c r="E374" s="32" t="s">
        <v>120</v>
      </c>
      <c r="F374" s="32" t="s">
        <v>112</v>
      </c>
      <c r="G374" s="33">
        <v>1700640</v>
      </c>
      <c r="H374" s="35"/>
      <c r="I374" s="35"/>
      <c r="J374">
        <f t="shared" si="5"/>
        <v>-4</v>
      </c>
    </row>
    <row r="375" spans="2:10">
      <c r="B375" s="85" t="s">
        <v>193</v>
      </c>
      <c r="C375" s="85"/>
      <c r="D375" s="85"/>
      <c r="E375" s="85"/>
      <c r="F375" s="85"/>
      <c r="G375" s="82"/>
      <c r="H375" s="82"/>
      <c r="I375" s="82"/>
      <c r="J375" t="str">
        <f t="shared" si="5"/>
        <v>Нет данных</v>
      </c>
    </row>
    <row r="376" spans="2:10" ht="22.5">
      <c r="B376" s="31" t="s">
        <v>193</v>
      </c>
      <c r="C376" s="32" t="s">
        <v>194</v>
      </c>
      <c r="D376" s="32" t="s">
        <v>105</v>
      </c>
      <c r="E376" s="32" t="s">
        <v>116</v>
      </c>
      <c r="F376" s="32" t="s">
        <v>105</v>
      </c>
      <c r="G376" s="33">
        <v>718848</v>
      </c>
      <c r="H376" s="34">
        <v>718848</v>
      </c>
      <c r="I376" s="35"/>
      <c r="J376" t="str">
        <f t="shared" si="5"/>
        <v>Нет данных</v>
      </c>
    </row>
    <row r="377" spans="2:10" ht="22.5">
      <c r="B377" s="31" t="s">
        <v>195</v>
      </c>
      <c r="C377" s="32" t="s">
        <v>194</v>
      </c>
      <c r="D377" s="32" t="s">
        <v>105</v>
      </c>
      <c r="E377" s="32" t="s">
        <v>116</v>
      </c>
      <c r="F377" s="32" t="s">
        <v>135</v>
      </c>
      <c r="G377" s="33">
        <v>718848</v>
      </c>
      <c r="H377" s="35"/>
      <c r="I377" s="35"/>
      <c r="J377">
        <f t="shared" si="5"/>
        <v>-6</v>
      </c>
    </row>
    <row r="378" spans="2:10">
      <c r="B378" s="85" t="s">
        <v>196</v>
      </c>
      <c r="C378" s="85"/>
      <c r="D378" s="85"/>
      <c r="E378" s="85"/>
      <c r="F378" s="85"/>
      <c r="G378" s="82"/>
      <c r="H378" s="82"/>
      <c r="I378" s="82"/>
      <c r="J378" t="str">
        <f t="shared" si="5"/>
        <v>Нет данных</v>
      </c>
    </row>
    <row r="379" spans="2:10" ht="22.5">
      <c r="B379" s="31" t="s">
        <v>196</v>
      </c>
      <c r="C379" s="32" t="s">
        <v>197</v>
      </c>
      <c r="D379" s="32" t="s">
        <v>106</v>
      </c>
      <c r="E379" s="32" t="s">
        <v>117</v>
      </c>
      <c r="F379" s="32" t="s">
        <v>106</v>
      </c>
      <c r="G379" s="33">
        <v>718848</v>
      </c>
      <c r="H379" s="34">
        <v>718848</v>
      </c>
      <c r="I379" s="35"/>
      <c r="J379" t="str">
        <f t="shared" si="5"/>
        <v>Нет данных</v>
      </c>
    </row>
    <row r="380" spans="2:10" ht="22.5">
      <c r="B380" s="31" t="s">
        <v>198</v>
      </c>
      <c r="C380" s="32" t="s">
        <v>197</v>
      </c>
      <c r="D380" s="32" t="s">
        <v>106</v>
      </c>
      <c r="E380" s="32" t="s">
        <v>117</v>
      </c>
      <c r="F380" s="32" t="s">
        <v>135</v>
      </c>
      <c r="G380" s="33">
        <v>718848</v>
      </c>
      <c r="H380" s="35"/>
      <c r="I380" s="35"/>
      <c r="J380">
        <f t="shared" si="5"/>
        <v>-7</v>
      </c>
    </row>
    <row r="381" spans="2:10">
      <c r="B381" s="85" t="s">
        <v>199</v>
      </c>
      <c r="C381" s="85"/>
      <c r="D381" s="85"/>
      <c r="E381" s="85"/>
      <c r="F381" s="85"/>
      <c r="G381" s="82"/>
      <c r="H381" s="82"/>
      <c r="I381" s="82"/>
      <c r="J381" t="str">
        <f t="shared" si="5"/>
        <v>Нет данных</v>
      </c>
    </row>
    <row r="382" spans="2:10" ht="22.5">
      <c r="B382" s="31" t="s">
        <v>199</v>
      </c>
      <c r="C382" s="32" t="s">
        <v>200</v>
      </c>
      <c r="D382" s="32" t="s">
        <v>103</v>
      </c>
      <c r="E382" s="32" t="s">
        <v>201</v>
      </c>
      <c r="F382" s="32" t="s">
        <v>103</v>
      </c>
      <c r="G382" s="33">
        <v>389100</v>
      </c>
      <c r="H382" s="34">
        <v>389100</v>
      </c>
      <c r="I382" s="35"/>
      <c r="J382" t="str">
        <f t="shared" si="5"/>
        <v>Нет данных</v>
      </c>
    </row>
    <row r="383" spans="2:10" ht="22.5">
      <c r="B383" s="31" t="s">
        <v>202</v>
      </c>
      <c r="C383" s="32" t="s">
        <v>200</v>
      </c>
      <c r="D383" s="32" t="s">
        <v>103</v>
      </c>
      <c r="E383" s="32" t="s">
        <v>201</v>
      </c>
      <c r="F383" s="32" t="s">
        <v>112</v>
      </c>
      <c r="G383" s="33">
        <v>389100</v>
      </c>
      <c r="H383" s="35"/>
      <c r="I383" s="35"/>
      <c r="J383">
        <f t="shared" si="5"/>
        <v>-7</v>
      </c>
    </row>
    <row r="384" spans="2:10">
      <c r="B384" s="85" t="s">
        <v>203</v>
      </c>
      <c r="C384" s="85"/>
      <c r="D384" s="85"/>
      <c r="E384" s="85"/>
      <c r="F384" s="85"/>
      <c r="G384" s="82"/>
      <c r="H384" s="82"/>
      <c r="I384" s="82"/>
      <c r="J384" t="str">
        <f t="shared" si="5"/>
        <v>Нет данных</v>
      </c>
    </row>
    <row r="385" spans="2:10" ht="22.5">
      <c r="B385" s="31" t="s">
        <v>203</v>
      </c>
      <c r="C385" s="32" t="s">
        <v>204</v>
      </c>
      <c r="D385" s="32" t="s">
        <v>103</v>
      </c>
      <c r="E385" s="32" t="s">
        <v>112</v>
      </c>
      <c r="F385" s="32" t="s">
        <v>103</v>
      </c>
      <c r="G385" s="33">
        <v>16744</v>
      </c>
      <c r="H385" s="34">
        <v>16744</v>
      </c>
      <c r="I385" s="35"/>
      <c r="J385" t="str">
        <f t="shared" ref="J385:J448" si="6">IF(E385=0,"Нет данных",IF(H385=0,F385-E385,"Нет данных"))</f>
        <v>Нет данных</v>
      </c>
    </row>
    <row r="386" spans="2:10" ht="22.5">
      <c r="B386" s="31" t="s">
        <v>205</v>
      </c>
      <c r="C386" s="32" t="s">
        <v>204</v>
      </c>
      <c r="D386" s="32" t="s">
        <v>103</v>
      </c>
      <c r="E386" s="32" t="s">
        <v>112</v>
      </c>
      <c r="F386" s="32" t="s">
        <v>108</v>
      </c>
      <c r="G386" s="33">
        <v>16744</v>
      </c>
      <c r="H386" s="35"/>
      <c r="I386" s="35"/>
      <c r="J386">
        <f t="shared" si="6"/>
        <v>-4</v>
      </c>
    </row>
    <row r="387" spans="2:10">
      <c r="B387" s="85" t="s">
        <v>206</v>
      </c>
      <c r="C387" s="85"/>
      <c r="D387" s="85"/>
      <c r="E387" s="85"/>
      <c r="F387" s="85"/>
      <c r="G387" s="82"/>
      <c r="H387" s="82"/>
      <c r="I387" s="82"/>
      <c r="J387" t="str">
        <f t="shared" si="6"/>
        <v>Нет данных</v>
      </c>
    </row>
    <row r="388" spans="2:10" ht="22.5">
      <c r="B388" s="31" t="s">
        <v>206</v>
      </c>
      <c r="C388" s="32" t="s">
        <v>207</v>
      </c>
      <c r="D388" s="32" t="s">
        <v>103</v>
      </c>
      <c r="E388" s="32" t="s">
        <v>112</v>
      </c>
      <c r="F388" s="32" t="s">
        <v>103</v>
      </c>
      <c r="G388" s="33">
        <v>3878</v>
      </c>
      <c r="H388" s="34">
        <v>3878</v>
      </c>
      <c r="I388" s="35"/>
      <c r="J388" t="str">
        <f t="shared" si="6"/>
        <v>Нет данных</v>
      </c>
    </row>
    <row r="389" spans="2:10" ht="22.5">
      <c r="B389" s="31" t="s">
        <v>208</v>
      </c>
      <c r="C389" s="32" t="s">
        <v>207</v>
      </c>
      <c r="D389" s="32" t="s">
        <v>103</v>
      </c>
      <c r="E389" s="32" t="s">
        <v>112</v>
      </c>
      <c r="F389" s="32" t="s">
        <v>100</v>
      </c>
      <c r="G389" s="33">
        <v>3878</v>
      </c>
      <c r="H389" s="35"/>
      <c r="I389" s="35"/>
      <c r="J389">
        <f t="shared" si="6"/>
        <v>-2</v>
      </c>
    </row>
    <row r="390" spans="2:10">
      <c r="B390" s="85" t="s">
        <v>209</v>
      </c>
      <c r="C390" s="85"/>
      <c r="D390" s="85"/>
      <c r="E390" s="85"/>
      <c r="F390" s="85"/>
      <c r="G390" s="82"/>
      <c r="H390" s="82"/>
      <c r="I390" s="82"/>
      <c r="J390" t="str">
        <f t="shared" si="6"/>
        <v>Нет данных</v>
      </c>
    </row>
    <row r="391" spans="2:10" ht="22.5">
      <c r="B391" s="31" t="s">
        <v>209</v>
      </c>
      <c r="C391" s="32" t="s">
        <v>114</v>
      </c>
      <c r="D391" s="32" t="s">
        <v>103</v>
      </c>
      <c r="E391" s="32" t="s">
        <v>201</v>
      </c>
      <c r="F391" s="32" t="s">
        <v>103</v>
      </c>
      <c r="G391" s="33">
        <v>601976</v>
      </c>
      <c r="H391" s="34">
        <v>601976</v>
      </c>
      <c r="I391" s="35"/>
      <c r="J391" t="str">
        <f t="shared" si="6"/>
        <v>Нет данных</v>
      </c>
    </row>
    <row r="392" spans="2:10" ht="22.5">
      <c r="B392" s="31" t="s">
        <v>210</v>
      </c>
      <c r="C392" s="32" t="s">
        <v>114</v>
      </c>
      <c r="D392" s="32" t="s">
        <v>103</v>
      </c>
      <c r="E392" s="32" t="s">
        <v>201</v>
      </c>
      <c r="F392" s="32" t="s">
        <v>211</v>
      </c>
      <c r="G392" s="33">
        <v>601976</v>
      </c>
      <c r="H392" s="35"/>
      <c r="I392" s="35"/>
      <c r="J392">
        <f t="shared" si="6"/>
        <v>4</v>
      </c>
    </row>
    <row r="393" spans="2:10">
      <c r="B393" s="85" t="s">
        <v>212</v>
      </c>
      <c r="C393" s="85"/>
      <c r="D393" s="85"/>
      <c r="E393" s="85"/>
      <c r="F393" s="85"/>
      <c r="G393" s="82"/>
      <c r="H393" s="82"/>
      <c r="I393" s="82"/>
      <c r="J393" t="str">
        <f t="shared" si="6"/>
        <v>Нет данных</v>
      </c>
    </row>
    <row r="394" spans="2:10" ht="22.5">
      <c r="B394" s="31" t="s">
        <v>212</v>
      </c>
      <c r="C394" s="32" t="s">
        <v>213</v>
      </c>
      <c r="D394" s="32" t="s">
        <v>108</v>
      </c>
      <c r="E394" s="32" t="s">
        <v>214</v>
      </c>
      <c r="F394" s="32" t="s">
        <v>108</v>
      </c>
      <c r="G394" s="33">
        <v>69276</v>
      </c>
      <c r="H394" s="34">
        <v>69276</v>
      </c>
      <c r="I394" s="35"/>
      <c r="J394" t="str">
        <f t="shared" si="6"/>
        <v>Нет данных</v>
      </c>
    </row>
    <row r="395" spans="2:10" ht="22.5">
      <c r="B395" s="31" t="s">
        <v>215</v>
      </c>
      <c r="C395" s="32" t="s">
        <v>213</v>
      </c>
      <c r="D395" s="32" t="s">
        <v>108</v>
      </c>
      <c r="E395" s="32" t="s">
        <v>214</v>
      </c>
      <c r="F395" s="32" t="s">
        <v>155</v>
      </c>
      <c r="G395" s="33">
        <v>69276</v>
      </c>
      <c r="H395" s="35"/>
      <c r="I395" s="35"/>
      <c r="J395">
        <f t="shared" si="6"/>
        <v>-13</v>
      </c>
    </row>
    <row r="396" spans="2:10">
      <c r="B396" s="85" t="s">
        <v>216</v>
      </c>
      <c r="C396" s="85"/>
      <c r="D396" s="85"/>
      <c r="E396" s="85"/>
      <c r="F396" s="85"/>
      <c r="G396" s="82"/>
      <c r="H396" s="82"/>
      <c r="I396" s="82"/>
      <c r="J396" t="str">
        <f t="shared" si="6"/>
        <v>Нет данных</v>
      </c>
    </row>
    <row r="397" spans="2:10" ht="22.5">
      <c r="B397" s="31" t="s">
        <v>216</v>
      </c>
      <c r="C397" s="32" t="s">
        <v>213</v>
      </c>
      <c r="D397" s="32" t="s">
        <v>108</v>
      </c>
      <c r="E397" s="32" t="s">
        <v>214</v>
      </c>
      <c r="F397" s="32" t="s">
        <v>108</v>
      </c>
      <c r="G397" s="33">
        <v>1380</v>
      </c>
      <c r="H397" s="34">
        <v>1380</v>
      </c>
      <c r="I397" s="35"/>
      <c r="J397" t="str">
        <f t="shared" si="6"/>
        <v>Нет данных</v>
      </c>
    </row>
    <row r="398" spans="2:10" ht="22.5">
      <c r="B398" s="31" t="s">
        <v>217</v>
      </c>
      <c r="C398" s="32" t="s">
        <v>213</v>
      </c>
      <c r="D398" s="32" t="s">
        <v>108</v>
      </c>
      <c r="E398" s="32" t="s">
        <v>214</v>
      </c>
      <c r="F398" s="32" t="s">
        <v>112</v>
      </c>
      <c r="G398" s="33">
        <v>1380</v>
      </c>
      <c r="H398" s="35"/>
      <c r="I398" s="35"/>
      <c r="J398">
        <f t="shared" si="6"/>
        <v>-10</v>
      </c>
    </row>
    <row r="399" spans="2:10">
      <c r="B399" s="85" t="s">
        <v>218</v>
      </c>
      <c r="C399" s="85"/>
      <c r="D399" s="85"/>
      <c r="E399" s="85"/>
      <c r="F399" s="85"/>
      <c r="G399" s="82"/>
      <c r="H399" s="82"/>
      <c r="I399" s="82"/>
      <c r="J399" t="str">
        <f t="shared" si="6"/>
        <v>Нет данных</v>
      </c>
    </row>
    <row r="400" spans="2:10" ht="22.5">
      <c r="B400" s="31" t="s">
        <v>219</v>
      </c>
      <c r="C400" s="32" t="s">
        <v>220</v>
      </c>
      <c r="D400" s="32" t="s">
        <v>108</v>
      </c>
      <c r="E400" s="32"/>
      <c r="F400" s="32" t="s">
        <v>108</v>
      </c>
      <c r="G400" s="33">
        <v>125820</v>
      </c>
      <c r="H400" s="35"/>
      <c r="I400" s="34">
        <v>125820</v>
      </c>
      <c r="J400" t="str">
        <f t="shared" si="6"/>
        <v>Нет данных</v>
      </c>
    </row>
    <row r="401" spans="2:10" ht="22.5">
      <c r="B401" s="31" t="s">
        <v>218</v>
      </c>
      <c r="C401" s="32" t="s">
        <v>220</v>
      </c>
      <c r="D401" s="32" t="s">
        <v>108</v>
      </c>
      <c r="E401" s="32"/>
      <c r="F401" s="32" t="s">
        <v>100</v>
      </c>
      <c r="G401" s="33">
        <v>125820</v>
      </c>
      <c r="H401" s="35"/>
      <c r="I401" s="35"/>
      <c r="J401" t="str">
        <f t="shared" si="6"/>
        <v>Нет данных</v>
      </c>
    </row>
    <row r="402" spans="2:10">
      <c r="B402" s="85" t="s">
        <v>221</v>
      </c>
      <c r="C402" s="85"/>
      <c r="D402" s="85"/>
      <c r="E402" s="85"/>
      <c r="F402" s="85"/>
      <c r="G402" s="82"/>
      <c r="H402" s="82"/>
      <c r="I402" s="82"/>
      <c r="J402" t="str">
        <f t="shared" si="6"/>
        <v>Нет данных</v>
      </c>
    </row>
    <row r="403" spans="2:10" ht="22.5">
      <c r="B403" s="31" t="s">
        <v>221</v>
      </c>
      <c r="C403" s="32" t="s">
        <v>222</v>
      </c>
      <c r="D403" s="32" t="s">
        <v>100</v>
      </c>
      <c r="E403" s="32" t="s">
        <v>223</v>
      </c>
      <c r="F403" s="32" t="s">
        <v>100</v>
      </c>
      <c r="G403" s="33">
        <v>907902</v>
      </c>
      <c r="H403" s="34">
        <v>907902</v>
      </c>
      <c r="I403" s="35"/>
      <c r="J403" t="str">
        <f t="shared" si="6"/>
        <v>Нет данных</v>
      </c>
    </row>
    <row r="404" spans="2:10" ht="22.5">
      <c r="B404" s="31" t="s">
        <v>224</v>
      </c>
      <c r="C404" s="32" t="s">
        <v>222</v>
      </c>
      <c r="D404" s="32" t="s">
        <v>100</v>
      </c>
      <c r="E404" s="32" t="s">
        <v>223</v>
      </c>
      <c r="F404" s="32" t="s">
        <v>117</v>
      </c>
      <c r="G404" s="33">
        <v>907902</v>
      </c>
      <c r="H404" s="35"/>
      <c r="I404" s="35"/>
      <c r="J404">
        <f t="shared" si="6"/>
        <v>-6</v>
      </c>
    </row>
    <row r="405" spans="2:10">
      <c r="B405" s="85" t="s">
        <v>225</v>
      </c>
      <c r="C405" s="85"/>
      <c r="D405" s="85"/>
      <c r="E405" s="85"/>
      <c r="F405" s="85"/>
      <c r="G405" s="82"/>
      <c r="H405" s="82"/>
      <c r="I405" s="82"/>
      <c r="J405" t="str">
        <f t="shared" si="6"/>
        <v>Нет данных</v>
      </c>
    </row>
    <row r="406" spans="2:10" ht="22.5">
      <c r="B406" s="31" t="s">
        <v>225</v>
      </c>
      <c r="C406" s="32" t="s">
        <v>226</v>
      </c>
      <c r="D406" s="32" t="s">
        <v>135</v>
      </c>
      <c r="E406" s="32" t="s">
        <v>117</v>
      </c>
      <c r="F406" s="32" t="s">
        <v>135</v>
      </c>
      <c r="G406" s="33">
        <v>1097.0999999999999</v>
      </c>
      <c r="H406" s="34">
        <v>1097.0999999999999</v>
      </c>
      <c r="I406" s="35"/>
      <c r="J406" t="str">
        <f t="shared" si="6"/>
        <v>Нет данных</v>
      </c>
    </row>
    <row r="407" spans="2:10" ht="22.5">
      <c r="B407" s="31" t="s">
        <v>227</v>
      </c>
      <c r="C407" s="32" t="s">
        <v>226</v>
      </c>
      <c r="D407" s="32" t="s">
        <v>135</v>
      </c>
      <c r="E407" s="32" t="s">
        <v>117</v>
      </c>
      <c r="F407" s="32" t="s">
        <v>228</v>
      </c>
      <c r="G407" s="33">
        <v>1097.0999999999999</v>
      </c>
      <c r="H407" s="35"/>
      <c r="I407" s="35"/>
      <c r="J407">
        <f t="shared" si="6"/>
        <v>22</v>
      </c>
    </row>
    <row r="408" spans="2:10">
      <c r="B408" s="85" t="s">
        <v>229</v>
      </c>
      <c r="C408" s="85"/>
      <c r="D408" s="85"/>
      <c r="E408" s="85"/>
      <c r="F408" s="85"/>
      <c r="G408" s="82"/>
      <c r="H408" s="82"/>
      <c r="I408" s="82"/>
      <c r="J408" t="str">
        <f t="shared" si="6"/>
        <v>Нет данных</v>
      </c>
    </row>
    <row r="409" spans="2:10" ht="22.5">
      <c r="B409" s="31" t="s">
        <v>230</v>
      </c>
      <c r="C409" s="32" t="s">
        <v>231</v>
      </c>
      <c r="D409" s="32" t="s">
        <v>103</v>
      </c>
      <c r="E409" s="32"/>
      <c r="F409" s="32" t="s">
        <v>103</v>
      </c>
      <c r="G409" s="33">
        <v>604282.94999999995</v>
      </c>
      <c r="H409" s="35"/>
      <c r="I409" s="34">
        <v>604282.94999999995</v>
      </c>
      <c r="J409" t="str">
        <f t="shared" si="6"/>
        <v>Нет данных</v>
      </c>
    </row>
    <row r="410" spans="2:10" ht="22.5">
      <c r="B410" s="31" t="s">
        <v>229</v>
      </c>
      <c r="C410" s="32" t="s">
        <v>231</v>
      </c>
      <c r="D410" s="32" t="s">
        <v>103</v>
      </c>
      <c r="E410" s="32"/>
      <c r="F410" s="32" t="s">
        <v>116</v>
      </c>
      <c r="G410" s="33">
        <v>604282.94999999995</v>
      </c>
      <c r="H410" s="35"/>
      <c r="I410" s="35"/>
      <c r="J410" t="str">
        <f t="shared" si="6"/>
        <v>Нет данных</v>
      </c>
    </row>
    <row r="411" spans="2:10">
      <c r="B411" s="85" t="s">
        <v>232</v>
      </c>
      <c r="C411" s="85"/>
      <c r="D411" s="85"/>
      <c r="E411" s="85"/>
      <c r="F411" s="85"/>
      <c r="G411" s="82"/>
      <c r="H411" s="82"/>
      <c r="I411" s="82"/>
      <c r="J411" t="str">
        <f t="shared" si="6"/>
        <v>Нет данных</v>
      </c>
    </row>
    <row r="412" spans="2:10" ht="22.5">
      <c r="B412" s="31" t="s">
        <v>232</v>
      </c>
      <c r="C412" s="32" t="s">
        <v>233</v>
      </c>
      <c r="D412" s="32" t="s">
        <v>234</v>
      </c>
      <c r="E412" s="32" t="s">
        <v>235</v>
      </c>
      <c r="F412" s="32" t="s">
        <v>234</v>
      </c>
      <c r="G412" s="33">
        <v>486000</v>
      </c>
      <c r="H412" s="34">
        <v>486000</v>
      </c>
      <c r="I412" s="35"/>
      <c r="J412" t="str">
        <f t="shared" si="6"/>
        <v>Нет данных</v>
      </c>
    </row>
    <row r="413" spans="2:10" ht="22.5">
      <c r="B413" s="31" t="s">
        <v>236</v>
      </c>
      <c r="C413" s="32" t="s">
        <v>233</v>
      </c>
      <c r="D413" s="32" t="s">
        <v>234</v>
      </c>
      <c r="E413" s="32" t="s">
        <v>235</v>
      </c>
      <c r="F413" s="32" t="s">
        <v>237</v>
      </c>
      <c r="G413" s="33">
        <v>486000</v>
      </c>
      <c r="H413" s="35"/>
      <c r="I413" s="35"/>
      <c r="J413">
        <f t="shared" si="6"/>
        <v>21</v>
      </c>
    </row>
    <row r="414" spans="2:10">
      <c r="B414" s="85" t="s">
        <v>238</v>
      </c>
      <c r="C414" s="85"/>
      <c r="D414" s="85"/>
      <c r="E414" s="85"/>
      <c r="F414" s="85"/>
      <c r="G414" s="82"/>
      <c r="H414" s="82"/>
      <c r="I414" s="82"/>
      <c r="J414" t="str">
        <f t="shared" si="6"/>
        <v>Нет данных</v>
      </c>
    </row>
    <row r="415" spans="2:10" ht="22.5">
      <c r="B415" s="31" t="s">
        <v>238</v>
      </c>
      <c r="C415" s="32" t="s">
        <v>239</v>
      </c>
      <c r="D415" s="32" t="s">
        <v>54</v>
      </c>
      <c r="E415" s="32" t="s">
        <v>240</v>
      </c>
      <c r="F415" s="32" t="s">
        <v>54</v>
      </c>
      <c r="G415" s="33">
        <v>622080</v>
      </c>
      <c r="H415" s="34">
        <v>622080</v>
      </c>
      <c r="I415" s="35"/>
      <c r="J415" t="str">
        <f t="shared" si="6"/>
        <v>Нет данных</v>
      </c>
    </row>
    <row r="416" spans="2:10" ht="22.5">
      <c r="B416" s="31" t="s">
        <v>241</v>
      </c>
      <c r="C416" s="32" t="s">
        <v>239</v>
      </c>
      <c r="D416" s="32" t="s">
        <v>54</v>
      </c>
      <c r="E416" s="32" t="s">
        <v>240</v>
      </c>
      <c r="F416" s="32" t="s">
        <v>242</v>
      </c>
      <c r="G416" s="33">
        <v>622080</v>
      </c>
      <c r="H416" s="35"/>
      <c r="I416" s="35"/>
      <c r="J416">
        <f t="shared" si="6"/>
        <v>5</v>
      </c>
    </row>
    <row r="417" spans="2:10">
      <c r="B417" s="85" t="s">
        <v>243</v>
      </c>
      <c r="C417" s="85"/>
      <c r="D417" s="85"/>
      <c r="E417" s="85"/>
      <c r="F417" s="85"/>
      <c r="G417" s="82"/>
      <c r="H417" s="82"/>
      <c r="I417" s="82"/>
      <c r="J417" t="str">
        <f t="shared" si="6"/>
        <v>Нет данных</v>
      </c>
    </row>
    <row r="418" spans="2:10" ht="22.5">
      <c r="B418" s="31" t="s">
        <v>243</v>
      </c>
      <c r="C418" s="32" t="s">
        <v>244</v>
      </c>
      <c r="D418" s="32" t="s">
        <v>245</v>
      </c>
      <c r="E418" s="32" t="s">
        <v>246</v>
      </c>
      <c r="F418" s="32" t="s">
        <v>245</v>
      </c>
      <c r="G418" s="33">
        <v>1476000</v>
      </c>
      <c r="H418" s="34">
        <v>1476000</v>
      </c>
      <c r="I418" s="35"/>
      <c r="J418" t="str">
        <f t="shared" si="6"/>
        <v>Нет данных</v>
      </c>
    </row>
    <row r="419" spans="2:10" ht="22.5">
      <c r="B419" s="31" t="s">
        <v>247</v>
      </c>
      <c r="C419" s="32" t="s">
        <v>244</v>
      </c>
      <c r="D419" s="32" t="s">
        <v>245</v>
      </c>
      <c r="E419" s="32" t="s">
        <v>246</v>
      </c>
      <c r="F419" s="32" t="s">
        <v>248</v>
      </c>
      <c r="G419" s="33">
        <v>1476000</v>
      </c>
      <c r="H419" s="35"/>
      <c r="I419" s="35"/>
      <c r="J419">
        <f t="shared" si="6"/>
        <v>-12</v>
      </c>
    </row>
    <row r="420" spans="2:10">
      <c r="B420" s="85" t="s">
        <v>249</v>
      </c>
      <c r="C420" s="85"/>
      <c r="D420" s="85"/>
      <c r="E420" s="85"/>
      <c r="F420" s="85"/>
      <c r="G420" s="82"/>
      <c r="H420" s="82"/>
      <c r="I420" s="82"/>
      <c r="J420" t="str">
        <f t="shared" si="6"/>
        <v>Нет данных</v>
      </c>
    </row>
    <row r="421" spans="2:10" ht="22.5">
      <c r="B421" s="31" t="s">
        <v>249</v>
      </c>
      <c r="C421" s="32" t="s">
        <v>239</v>
      </c>
      <c r="D421" s="32" t="s">
        <v>250</v>
      </c>
      <c r="E421" s="32" t="s">
        <v>251</v>
      </c>
      <c r="F421" s="32" t="s">
        <v>250</v>
      </c>
      <c r="G421" s="33">
        <v>519372</v>
      </c>
      <c r="H421" s="34">
        <v>519372</v>
      </c>
      <c r="I421" s="35"/>
      <c r="J421" t="str">
        <f t="shared" si="6"/>
        <v>Нет данных</v>
      </c>
    </row>
    <row r="422" spans="2:10" ht="22.5">
      <c r="B422" s="31" t="s">
        <v>252</v>
      </c>
      <c r="C422" s="32" t="s">
        <v>239</v>
      </c>
      <c r="D422" s="32" t="s">
        <v>250</v>
      </c>
      <c r="E422" s="32" t="s">
        <v>251</v>
      </c>
      <c r="F422" s="32" t="s">
        <v>253</v>
      </c>
      <c r="G422" s="33">
        <v>519372</v>
      </c>
      <c r="H422" s="35"/>
      <c r="I422" s="35"/>
      <c r="J422">
        <f t="shared" si="6"/>
        <v>-1</v>
      </c>
    </row>
    <row r="423" spans="2:10">
      <c r="B423" s="85" t="s">
        <v>254</v>
      </c>
      <c r="C423" s="85"/>
      <c r="D423" s="85"/>
      <c r="E423" s="85"/>
      <c r="F423" s="85"/>
      <c r="G423" s="82"/>
      <c r="H423" s="82"/>
      <c r="I423" s="82"/>
      <c r="J423" t="str">
        <f t="shared" si="6"/>
        <v>Нет данных</v>
      </c>
    </row>
    <row r="424" spans="2:10" ht="22.5">
      <c r="B424" s="31" t="s">
        <v>254</v>
      </c>
      <c r="C424" s="32" t="s">
        <v>255</v>
      </c>
      <c r="D424" s="32" t="s">
        <v>246</v>
      </c>
      <c r="E424" s="32" t="s">
        <v>88</v>
      </c>
      <c r="F424" s="32" t="s">
        <v>246</v>
      </c>
      <c r="G424" s="33">
        <v>153468</v>
      </c>
      <c r="H424" s="34">
        <v>153468</v>
      </c>
      <c r="I424" s="35"/>
      <c r="J424" t="str">
        <f t="shared" si="6"/>
        <v>Нет данных</v>
      </c>
    </row>
    <row r="425" spans="2:10" ht="22.5">
      <c r="B425" s="31" t="s">
        <v>256</v>
      </c>
      <c r="C425" s="32" t="s">
        <v>255</v>
      </c>
      <c r="D425" s="32" t="s">
        <v>246</v>
      </c>
      <c r="E425" s="32" t="s">
        <v>88</v>
      </c>
      <c r="F425" s="32" t="s">
        <v>257</v>
      </c>
      <c r="G425" s="33">
        <v>153468</v>
      </c>
      <c r="H425" s="35"/>
      <c r="I425" s="35"/>
      <c r="J425">
        <f t="shared" si="6"/>
        <v>1</v>
      </c>
    </row>
    <row r="426" spans="2:10">
      <c r="B426" s="85" t="s">
        <v>258</v>
      </c>
      <c r="C426" s="85"/>
      <c r="D426" s="85"/>
      <c r="E426" s="85"/>
      <c r="F426" s="85"/>
      <c r="G426" s="82"/>
      <c r="H426" s="82"/>
      <c r="I426" s="82"/>
      <c r="J426" t="str">
        <f t="shared" si="6"/>
        <v>Нет данных</v>
      </c>
    </row>
    <row r="427" spans="2:10" ht="22.5">
      <c r="B427" s="31" t="s">
        <v>258</v>
      </c>
      <c r="C427" s="32" t="s">
        <v>259</v>
      </c>
      <c r="D427" s="32" t="s">
        <v>260</v>
      </c>
      <c r="E427" s="32" t="s">
        <v>55</v>
      </c>
      <c r="F427" s="32" t="s">
        <v>260</v>
      </c>
      <c r="G427" s="33">
        <v>362388.19</v>
      </c>
      <c r="H427" s="34">
        <v>362388.19</v>
      </c>
      <c r="I427" s="35"/>
      <c r="J427" t="str">
        <f t="shared" si="6"/>
        <v>Нет данных</v>
      </c>
    </row>
    <row r="428" spans="2:10" ht="22.5">
      <c r="B428" s="31" t="s">
        <v>261</v>
      </c>
      <c r="C428" s="32" t="s">
        <v>259</v>
      </c>
      <c r="D428" s="32" t="s">
        <v>260</v>
      </c>
      <c r="E428" s="32" t="s">
        <v>55</v>
      </c>
      <c r="F428" s="32" t="s">
        <v>55</v>
      </c>
      <c r="G428" s="33">
        <v>362388.19</v>
      </c>
      <c r="H428" s="35"/>
      <c r="I428" s="35"/>
      <c r="J428">
        <f t="shared" si="6"/>
        <v>0</v>
      </c>
    </row>
    <row r="429" spans="2:10">
      <c r="B429" s="85" t="s">
        <v>262</v>
      </c>
      <c r="C429" s="85"/>
      <c r="D429" s="85"/>
      <c r="E429" s="85"/>
      <c r="F429" s="85"/>
      <c r="G429" s="82"/>
      <c r="H429" s="82"/>
      <c r="I429" s="82"/>
      <c r="J429" t="str">
        <f t="shared" si="6"/>
        <v>Нет данных</v>
      </c>
    </row>
    <row r="430" spans="2:10" ht="22.5">
      <c r="B430" s="31" t="s">
        <v>262</v>
      </c>
      <c r="C430" s="32" t="s">
        <v>263</v>
      </c>
      <c r="D430" s="32" t="s">
        <v>260</v>
      </c>
      <c r="E430" s="32" t="s">
        <v>55</v>
      </c>
      <c r="F430" s="32" t="s">
        <v>260</v>
      </c>
      <c r="G430" s="33">
        <v>6196.97</v>
      </c>
      <c r="H430" s="34">
        <v>6196.97</v>
      </c>
      <c r="I430" s="35"/>
      <c r="J430" t="str">
        <f t="shared" si="6"/>
        <v>Нет данных</v>
      </c>
    </row>
    <row r="431" spans="2:10" ht="22.5">
      <c r="B431" s="31" t="s">
        <v>261</v>
      </c>
      <c r="C431" s="32" t="s">
        <v>263</v>
      </c>
      <c r="D431" s="32" t="s">
        <v>260</v>
      </c>
      <c r="E431" s="32" t="s">
        <v>55</v>
      </c>
      <c r="F431" s="32" t="s">
        <v>55</v>
      </c>
      <c r="G431" s="33">
        <v>6196.97</v>
      </c>
      <c r="H431" s="35"/>
      <c r="I431" s="35"/>
      <c r="J431">
        <f t="shared" si="6"/>
        <v>0</v>
      </c>
    </row>
    <row r="432" spans="2:10">
      <c r="B432" s="85" t="s">
        <v>264</v>
      </c>
      <c r="C432" s="85"/>
      <c r="D432" s="85"/>
      <c r="E432" s="85"/>
      <c r="F432" s="85"/>
      <c r="G432" s="82"/>
      <c r="H432" s="82"/>
      <c r="I432" s="82"/>
      <c r="J432" t="str">
        <f t="shared" si="6"/>
        <v>Нет данных</v>
      </c>
    </row>
    <row r="433" spans="2:10" ht="22.5">
      <c r="B433" s="31" t="s">
        <v>264</v>
      </c>
      <c r="C433" s="32" t="s">
        <v>265</v>
      </c>
      <c r="D433" s="32" t="s">
        <v>56</v>
      </c>
      <c r="E433" s="32" t="s">
        <v>58</v>
      </c>
      <c r="F433" s="32" t="s">
        <v>56</v>
      </c>
      <c r="G433" s="83">
        <v>40.299999999999997</v>
      </c>
      <c r="H433" s="84">
        <v>40.299999999999997</v>
      </c>
      <c r="I433" s="35"/>
      <c r="J433" t="str">
        <f t="shared" si="6"/>
        <v>Нет данных</v>
      </c>
    </row>
    <row r="434" spans="2:10" ht="22.5">
      <c r="B434" s="31" t="s">
        <v>96</v>
      </c>
      <c r="C434" s="32" t="s">
        <v>265</v>
      </c>
      <c r="D434" s="32" t="s">
        <v>56</v>
      </c>
      <c r="E434" s="32" t="s">
        <v>58</v>
      </c>
      <c r="F434" s="32" t="s">
        <v>97</v>
      </c>
      <c r="G434" s="83">
        <v>40.299999999999997</v>
      </c>
      <c r="H434" s="35"/>
      <c r="I434" s="35"/>
      <c r="J434">
        <f t="shared" si="6"/>
        <v>95</v>
      </c>
    </row>
    <row r="435" spans="2:10">
      <c r="B435" s="85" t="s">
        <v>266</v>
      </c>
      <c r="C435" s="85"/>
      <c r="D435" s="85"/>
      <c r="E435" s="85"/>
      <c r="F435" s="85"/>
      <c r="G435" s="82"/>
      <c r="H435" s="82"/>
      <c r="I435" s="82"/>
      <c r="J435" t="str">
        <f t="shared" si="6"/>
        <v>Нет данных</v>
      </c>
    </row>
    <row r="436" spans="2:10" ht="22.5">
      <c r="B436" s="31" t="s">
        <v>266</v>
      </c>
      <c r="C436" s="32" t="s">
        <v>267</v>
      </c>
      <c r="D436" s="32" t="s">
        <v>268</v>
      </c>
      <c r="E436" s="32" t="s">
        <v>89</v>
      </c>
      <c r="F436" s="32" t="s">
        <v>268</v>
      </c>
      <c r="G436" s="33">
        <v>1123.5</v>
      </c>
      <c r="H436" s="34">
        <v>1123.5</v>
      </c>
      <c r="I436" s="35"/>
      <c r="J436" t="str">
        <f t="shared" si="6"/>
        <v>Нет данных</v>
      </c>
    </row>
    <row r="437" spans="2:10" ht="22.5">
      <c r="B437" s="31" t="s">
        <v>94</v>
      </c>
      <c r="C437" s="32" t="s">
        <v>267</v>
      </c>
      <c r="D437" s="32" t="s">
        <v>268</v>
      </c>
      <c r="E437" s="32" t="s">
        <v>89</v>
      </c>
      <c r="F437" s="32" t="s">
        <v>79</v>
      </c>
      <c r="G437" s="33">
        <v>1123.5</v>
      </c>
      <c r="H437" s="35"/>
      <c r="I437" s="35"/>
      <c r="J437">
        <f t="shared" si="6"/>
        <v>65</v>
      </c>
    </row>
    <row r="438" spans="2:10">
      <c r="B438" s="85" t="s">
        <v>269</v>
      </c>
      <c r="C438" s="85"/>
      <c r="D438" s="85"/>
      <c r="E438" s="85"/>
      <c r="F438" s="85"/>
      <c r="G438" s="82"/>
      <c r="H438" s="82"/>
      <c r="I438" s="82"/>
      <c r="J438" t="str">
        <f t="shared" si="6"/>
        <v>Нет данных</v>
      </c>
    </row>
    <row r="439" spans="2:10" ht="22.5">
      <c r="B439" s="31" t="s">
        <v>269</v>
      </c>
      <c r="C439" s="32" t="s">
        <v>270</v>
      </c>
      <c r="D439" s="32" t="s">
        <v>57</v>
      </c>
      <c r="E439" s="32" t="s">
        <v>62</v>
      </c>
      <c r="F439" s="32" t="s">
        <v>57</v>
      </c>
      <c r="G439" s="83">
        <v>975</v>
      </c>
      <c r="H439" s="84">
        <v>975</v>
      </c>
      <c r="I439" s="35"/>
      <c r="J439" t="str">
        <f t="shared" si="6"/>
        <v>Нет данных</v>
      </c>
    </row>
    <row r="440" spans="2:10" ht="22.5">
      <c r="B440" s="31" t="s">
        <v>271</v>
      </c>
      <c r="C440" s="32" t="s">
        <v>270</v>
      </c>
      <c r="D440" s="32" t="s">
        <v>57</v>
      </c>
      <c r="E440" s="32" t="s">
        <v>62</v>
      </c>
      <c r="F440" s="32" t="s">
        <v>63</v>
      </c>
      <c r="G440" s="83">
        <v>975</v>
      </c>
      <c r="H440" s="35"/>
      <c r="I440" s="35"/>
      <c r="J440">
        <f t="shared" si="6"/>
        <v>1</v>
      </c>
    </row>
    <row r="441" spans="2:10">
      <c r="B441" s="85" t="s">
        <v>272</v>
      </c>
      <c r="C441" s="85"/>
      <c r="D441" s="85"/>
      <c r="E441" s="85"/>
      <c r="F441" s="85"/>
      <c r="G441" s="82"/>
      <c r="H441" s="82"/>
      <c r="I441" s="82"/>
      <c r="J441" t="str">
        <f t="shared" si="6"/>
        <v>Нет данных</v>
      </c>
    </row>
    <row r="442" spans="2:10" ht="22.5">
      <c r="B442" s="31" t="s">
        <v>272</v>
      </c>
      <c r="C442" s="32" t="s">
        <v>273</v>
      </c>
      <c r="D442" s="32" t="s">
        <v>59</v>
      </c>
      <c r="E442" s="32" t="s">
        <v>66</v>
      </c>
      <c r="F442" s="32" t="s">
        <v>59</v>
      </c>
      <c r="G442" s="33">
        <v>569415.6</v>
      </c>
      <c r="H442" s="34">
        <v>569415.6</v>
      </c>
      <c r="I442" s="35"/>
      <c r="J442" t="str">
        <f t="shared" si="6"/>
        <v>Нет данных</v>
      </c>
    </row>
    <row r="443" spans="2:10" ht="22.5">
      <c r="B443" s="31" t="s">
        <v>274</v>
      </c>
      <c r="C443" s="32" t="s">
        <v>273</v>
      </c>
      <c r="D443" s="32" t="s">
        <v>59</v>
      </c>
      <c r="E443" s="32" t="s">
        <v>66</v>
      </c>
      <c r="F443" s="32" t="s">
        <v>65</v>
      </c>
      <c r="G443" s="33">
        <v>569415.6</v>
      </c>
      <c r="H443" s="35"/>
      <c r="I443" s="35"/>
      <c r="J443">
        <f t="shared" si="6"/>
        <v>1</v>
      </c>
    </row>
    <row r="444" spans="2:10">
      <c r="B444" s="85" t="s">
        <v>275</v>
      </c>
      <c r="C444" s="85"/>
      <c r="D444" s="85"/>
      <c r="E444" s="85"/>
      <c r="F444" s="85"/>
      <c r="G444" s="82"/>
      <c r="H444" s="82"/>
      <c r="I444" s="82"/>
      <c r="J444" t="str">
        <f t="shared" si="6"/>
        <v>Нет данных</v>
      </c>
    </row>
    <row r="445" spans="2:10" ht="22.5">
      <c r="B445" s="31" t="s">
        <v>275</v>
      </c>
      <c r="C445" s="32" t="s">
        <v>276</v>
      </c>
      <c r="D445" s="32" t="s">
        <v>60</v>
      </c>
      <c r="E445" s="32" t="s">
        <v>64</v>
      </c>
      <c r="F445" s="32" t="s">
        <v>60</v>
      </c>
      <c r="G445" s="33">
        <v>175998.24</v>
      </c>
      <c r="H445" s="34">
        <v>175998.24</v>
      </c>
      <c r="I445" s="35"/>
      <c r="J445" t="str">
        <f t="shared" si="6"/>
        <v>Нет данных</v>
      </c>
    </row>
    <row r="446" spans="2:10" ht="22.5">
      <c r="B446" s="31" t="s">
        <v>277</v>
      </c>
      <c r="C446" s="32" t="s">
        <v>276</v>
      </c>
      <c r="D446" s="32" t="s">
        <v>60</v>
      </c>
      <c r="E446" s="32" t="s">
        <v>64</v>
      </c>
      <c r="F446" s="32" t="s">
        <v>61</v>
      </c>
      <c r="G446" s="33">
        <v>175998.24</v>
      </c>
      <c r="H446" s="35"/>
      <c r="I446" s="35"/>
      <c r="J446">
        <f t="shared" si="6"/>
        <v>2</v>
      </c>
    </row>
    <row r="447" spans="2:10">
      <c r="B447" s="85" t="s">
        <v>278</v>
      </c>
      <c r="C447" s="85"/>
      <c r="D447" s="85"/>
      <c r="E447" s="85"/>
      <c r="F447" s="85"/>
      <c r="G447" s="82"/>
      <c r="H447" s="82"/>
      <c r="I447" s="82"/>
      <c r="J447" t="str">
        <f t="shared" si="6"/>
        <v>Нет данных</v>
      </c>
    </row>
    <row r="448" spans="2:10" ht="22.5">
      <c r="B448" s="31" t="s">
        <v>278</v>
      </c>
      <c r="C448" s="32" t="s">
        <v>91</v>
      </c>
      <c r="D448" s="32" t="s">
        <v>62</v>
      </c>
      <c r="E448" s="32" t="s">
        <v>67</v>
      </c>
      <c r="F448" s="32" t="s">
        <v>62</v>
      </c>
      <c r="G448" s="33">
        <v>600000</v>
      </c>
      <c r="H448" s="34">
        <v>600000</v>
      </c>
      <c r="I448" s="35"/>
      <c r="J448" t="str">
        <f t="shared" si="6"/>
        <v>Нет данных</v>
      </c>
    </row>
    <row r="449" spans="2:10" ht="22.5">
      <c r="B449" s="31" t="s">
        <v>68</v>
      </c>
      <c r="C449" s="32" t="s">
        <v>91</v>
      </c>
      <c r="D449" s="32" t="s">
        <v>62</v>
      </c>
      <c r="E449" s="32" t="s">
        <v>67</v>
      </c>
      <c r="F449" s="32" t="s">
        <v>69</v>
      </c>
      <c r="G449" s="33">
        <v>600000</v>
      </c>
      <c r="H449" s="35"/>
      <c r="I449" s="35"/>
      <c r="J449">
        <f t="shared" ref="J449:J512" si="7">IF(E449=0,"Нет данных",IF(H449=0,F449-E449,"Нет данных"))</f>
        <v>20</v>
      </c>
    </row>
    <row r="450" spans="2:10">
      <c r="B450" s="85" t="s">
        <v>279</v>
      </c>
      <c r="C450" s="85"/>
      <c r="D450" s="85"/>
      <c r="E450" s="85"/>
      <c r="F450" s="85"/>
      <c r="G450" s="82"/>
      <c r="H450" s="82"/>
      <c r="I450" s="82"/>
      <c r="J450" t="str">
        <f t="shared" si="7"/>
        <v>Нет данных</v>
      </c>
    </row>
    <row r="451" spans="2:10" ht="22.5">
      <c r="B451" s="31" t="s">
        <v>279</v>
      </c>
      <c r="C451" s="32" t="s">
        <v>280</v>
      </c>
      <c r="D451" s="32" t="s">
        <v>62</v>
      </c>
      <c r="E451" s="32" t="s">
        <v>67</v>
      </c>
      <c r="F451" s="32" t="s">
        <v>62</v>
      </c>
      <c r="G451" s="33">
        <v>600000</v>
      </c>
      <c r="H451" s="34">
        <v>600000</v>
      </c>
      <c r="I451" s="35"/>
      <c r="J451" t="str">
        <f t="shared" si="7"/>
        <v>Нет данных</v>
      </c>
    </row>
    <row r="452" spans="2:10" ht="22.5">
      <c r="B452" s="31" t="s">
        <v>68</v>
      </c>
      <c r="C452" s="32" t="s">
        <v>280</v>
      </c>
      <c r="D452" s="32" t="s">
        <v>62</v>
      </c>
      <c r="E452" s="32" t="s">
        <v>67</v>
      </c>
      <c r="F452" s="32" t="s">
        <v>69</v>
      </c>
      <c r="G452" s="33">
        <v>400000</v>
      </c>
      <c r="H452" s="34">
        <v>200000</v>
      </c>
      <c r="I452" s="35"/>
      <c r="J452" t="str">
        <f t="shared" si="7"/>
        <v>Нет данных</v>
      </c>
    </row>
    <row r="453" spans="2:10" ht="22.5">
      <c r="B453" s="31" t="s">
        <v>92</v>
      </c>
      <c r="C453" s="32" t="s">
        <v>280</v>
      </c>
      <c r="D453" s="32" t="s">
        <v>62</v>
      </c>
      <c r="E453" s="32" t="s">
        <v>67</v>
      </c>
      <c r="F453" s="32" t="s">
        <v>93</v>
      </c>
      <c r="G453" s="33">
        <v>200000</v>
      </c>
      <c r="H453" s="35"/>
      <c r="I453" s="35"/>
      <c r="J453">
        <f t="shared" si="7"/>
        <v>66</v>
      </c>
    </row>
    <row r="454" spans="2:10">
      <c r="B454" s="85" t="s">
        <v>281</v>
      </c>
      <c r="C454" s="85"/>
      <c r="D454" s="85"/>
      <c r="E454" s="85"/>
      <c r="F454" s="85"/>
      <c r="G454" s="82"/>
      <c r="H454" s="82"/>
      <c r="I454" s="82"/>
      <c r="J454" t="str">
        <f t="shared" si="7"/>
        <v>Нет данных</v>
      </c>
    </row>
    <row r="455" spans="2:10" ht="22.5">
      <c r="B455" s="31" t="s">
        <v>281</v>
      </c>
      <c r="C455" s="32" t="s">
        <v>282</v>
      </c>
      <c r="D455" s="32" t="s">
        <v>71</v>
      </c>
      <c r="E455" s="32" t="s">
        <v>283</v>
      </c>
      <c r="F455" s="32" t="s">
        <v>71</v>
      </c>
      <c r="G455" s="33">
        <v>2070879.2</v>
      </c>
      <c r="H455" s="34">
        <v>2070879.2</v>
      </c>
      <c r="I455" s="35"/>
      <c r="J455" t="str">
        <f t="shared" si="7"/>
        <v>Нет данных</v>
      </c>
    </row>
    <row r="456" spans="2:10" ht="22.5">
      <c r="B456" s="31" t="s">
        <v>284</v>
      </c>
      <c r="C456" s="32" t="s">
        <v>282</v>
      </c>
      <c r="D456" s="32" t="s">
        <v>71</v>
      </c>
      <c r="E456" s="32" t="s">
        <v>283</v>
      </c>
      <c r="F456" s="32" t="s">
        <v>75</v>
      </c>
      <c r="G456" s="33">
        <v>2070879.2</v>
      </c>
      <c r="H456" s="35"/>
      <c r="I456" s="35"/>
      <c r="J456">
        <f t="shared" si="7"/>
        <v>-15</v>
      </c>
    </row>
    <row r="457" spans="2:10">
      <c r="B457" s="85" t="s">
        <v>285</v>
      </c>
      <c r="C457" s="85"/>
      <c r="D457" s="85"/>
      <c r="E457" s="85"/>
      <c r="F457" s="85"/>
      <c r="G457" s="82"/>
      <c r="H457" s="82"/>
      <c r="I457" s="82"/>
      <c r="J457" t="str">
        <f t="shared" si="7"/>
        <v>Нет данных</v>
      </c>
    </row>
    <row r="458" spans="2:10" ht="22.5">
      <c r="B458" s="31" t="s">
        <v>285</v>
      </c>
      <c r="C458" s="32" t="s">
        <v>286</v>
      </c>
      <c r="D458" s="32" t="s">
        <v>71</v>
      </c>
      <c r="E458" s="32" t="s">
        <v>283</v>
      </c>
      <c r="F458" s="32" t="s">
        <v>71</v>
      </c>
      <c r="G458" s="33">
        <v>24928.6</v>
      </c>
      <c r="H458" s="34">
        <v>24928.6</v>
      </c>
      <c r="I458" s="35"/>
      <c r="J458" t="str">
        <f t="shared" si="7"/>
        <v>Нет данных</v>
      </c>
    </row>
    <row r="459" spans="2:10" ht="22.5">
      <c r="B459" s="31" t="s">
        <v>287</v>
      </c>
      <c r="C459" s="32" t="s">
        <v>286</v>
      </c>
      <c r="D459" s="32" t="s">
        <v>71</v>
      </c>
      <c r="E459" s="32" t="s">
        <v>283</v>
      </c>
      <c r="F459" s="32" t="s">
        <v>101</v>
      </c>
      <c r="G459" s="33">
        <v>24928.6</v>
      </c>
      <c r="H459" s="35"/>
      <c r="I459" s="35"/>
      <c r="J459">
        <f t="shared" si="7"/>
        <v>2</v>
      </c>
    </row>
    <row r="460" spans="2:10">
      <c r="B460" s="85" t="s">
        <v>288</v>
      </c>
      <c r="C460" s="85"/>
      <c r="D460" s="85"/>
      <c r="E460" s="85"/>
      <c r="F460" s="85"/>
      <c r="G460" s="82"/>
      <c r="H460" s="82"/>
      <c r="I460" s="82"/>
      <c r="J460" t="str">
        <f t="shared" si="7"/>
        <v>Нет данных</v>
      </c>
    </row>
    <row r="461" spans="2:10" ht="22.5">
      <c r="B461" s="31" t="s">
        <v>288</v>
      </c>
      <c r="C461" s="32" t="s">
        <v>289</v>
      </c>
      <c r="D461" s="32" t="s">
        <v>72</v>
      </c>
      <c r="E461" s="32" t="s">
        <v>76</v>
      </c>
      <c r="F461" s="32" t="s">
        <v>72</v>
      </c>
      <c r="G461" s="33">
        <v>51255</v>
      </c>
      <c r="H461" s="34">
        <v>51255</v>
      </c>
      <c r="I461" s="35"/>
      <c r="J461" t="str">
        <f t="shared" si="7"/>
        <v>Нет данных</v>
      </c>
    </row>
    <row r="462" spans="2:10" ht="22.5">
      <c r="B462" s="31" t="s">
        <v>290</v>
      </c>
      <c r="C462" s="32" t="s">
        <v>289</v>
      </c>
      <c r="D462" s="32" t="s">
        <v>72</v>
      </c>
      <c r="E462" s="32" t="s">
        <v>76</v>
      </c>
      <c r="F462" s="32" t="s">
        <v>84</v>
      </c>
      <c r="G462" s="33">
        <v>51255</v>
      </c>
      <c r="H462" s="35"/>
      <c r="I462" s="35"/>
      <c r="J462">
        <f t="shared" si="7"/>
        <v>-3</v>
      </c>
    </row>
    <row r="463" spans="2:10">
      <c r="B463" s="85" t="s">
        <v>291</v>
      </c>
      <c r="C463" s="85"/>
      <c r="D463" s="85"/>
      <c r="E463" s="85"/>
      <c r="F463" s="85"/>
      <c r="G463" s="82"/>
      <c r="H463" s="82"/>
      <c r="I463" s="82"/>
      <c r="J463" t="str">
        <f t="shared" si="7"/>
        <v>Нет данных</v>
      </c>
    </row>
    <row r="464" spans="2:10" ht="22.5">
      <c r="B464" s="31" t="s">
        <v>291</v>
      </c>
      <c r="C464" s="32" t="s">
        <v>292</v>
      </c>
      <c r="D464" s="32" t="s">
        <v>72</v>
      </c>
      <c r="E464" s="32" t="s">
        <v>98</v>
      </c>
      <c r="F464" s="32" t="s">
        <v>72</v>
      </c>
      <c r="G464" s="33">
        <v>5461.2</v>
      </c>
      <c r="H464" s="34">
        <v>5461.2</v>
      </c>
      <c r="I464" s="35"/>
      <c r="J464" t="str">
        <f t="shared" si="7"/>
        <v>Нет данных</v>
      </c>
    </row>
    <row r="465" spans="2:10" ht="22.5">
      <c r="B465" s="31" t="s">
        <v>293</v>
      </c>
      <c r="C465" s="32" t="s">
        <v>292</v>
      </c>
      <c r="D465" s="32" t="s">
        <v>72</v>
      </c>
      <c r="E465" s="32" t="s">
        <v>98</v>
      </c>
      <c r="F465" s="32" t="s">
        <v>70</v>
      </c>
      <c r="G465" s="33">
        <v>5461.2</v>
      </c>
      <c r="H465" s="35"/>
      <c r="I465" s="35"/>
      <c r="J465">
        <f t="shared" si="7"/>
        <v>-26</v>
      </c>
    </row>
    <row r="466" spans="2:10">
      <c r="B466" s="85" t="s">
        <v>294</v>
      </c>
      <c r="C466" s="85"/>
      <c r="D466" s="85"/>
      <c r="E466" s="85"/>
      <c r="F466" s="85"/>
      <c r="G466" s="82"/>
      <c r="H466" s="82"/>
      <c r="I466" s="82"/>
      <c r="J466" t="str">
        <f t="shared" si="7"/>
        <v>Нет данных</v>
      </c>
    </row>
    <row r="467" spans="2:10" ht="22.5">
      <c r="B467" s="31" t="s">
        <v>294</v>
      </c>
      <c r="C467" s="32" t="s">
        <v>295</v>
      </c>
      <c r="D467" s="32" t="s">
        <v>72</v>
      </c>
      <c r="E467" s="32" t="s">
        <v>98</v>
      </c>
      <c r="F467" s="32" t="s">
        <v>72</v>
      </c>
      <c r="G467" s="33">
        <v>24200.87</v>
      </c>
      <c r="H467" s="34">
        <v>24200.87</v>
      </c>
      <c r="I467" s="35"/>
      <c r="J467" t="str">
        <f t="shared" si="7"/>
        <v>Нет данных</v>
      </c>
    </row>
    <row r="468" spans="2:10" ht="22.5">
      <c r="B468" s="31" t="s">
        <v>296</v>
      </c>
      <c r="C468" s="32" t="s">
        <v>295</v>
      </c>
      <c r="D468" s="32" t="s">
        <v>72</v>
      </c>
      <c r="E468" s="32" t="s">
        <v>98</v>
      </c>
      <c r="F468" s="32" t="s">
        <v>70</v>
      </c>
      <c r="G468" s="33">
        <v>24200.87</v>
      </c>
      <c r="H468" s="35"/>
      <c r="I468" s="35"/>
      <c r="J468">
        <f t="shared" si="7"/>
        <v>-26</v>
      </c>
    </row>
    <row r="469" spans="2:10">
      <c r="B469" s="85" t="s">
        <v>297</v>
      </c>
      <c r="C469" s="85"/>
      <c r="D469" s="85"/>
      <c r="E469" s="85"/>
      <c r="F469" s="85"/>
      <c r="G469" s="82"/>
      <c r="H469" s="82"/>
      <c r="I469" s="82"/>
      <c r="J469" t="str">
        <f t="shared" si="7"/>
        <v>Нет данных</v>
      </c>
    </row>
    <row r="470" spans="2:10" ht="22.5">
      <c r="B470" s="31" t="s">
        <v>297</v>
      </c>
      <c r="C470" s="32" t="s">
        <v>298</v>
      </c>
      <c r="D470" s="32" t="s">
        <v>78</v>
      </c>
      <c r="E470" s="32" t="s">
        <v>109</v>
      </c>
      <c r="F470" s="32" t="s">
        <v>78</v>
      </c>
      <c r="G470" s="33">
        <v>10574.17</v>
      </c>
      <c r="H470" s="34">
        <v>10574.17</v>
      </c>
      <c r="I470" s="35"/>
      <c r="J470" t="str">
        <f t="shared" si="7"/>
        <v>Нет данных</v>
      </c>
    </row>
    <row r="471" spans="2:10" ht="22.5">
      <c r="B471" s="31" t="s">
        <v>299</v>
      </c>
      <c r="C471" s="32" t="s">
        <v>298</v>
      </c>
      <c r="D471" s="32" t="s">
        <v>78</v>
      </c>
      <c r="E471" s="32" t="s">
        <v>109</v>
      </c>
      <c r="F471" s="32" t="s">
        <v>75</v>
      </c>
      <c r="G471" s="33">
        <v>10574.17</v>
      </c>
      <c r="H471" s="35"/>
      <c r="I471" s="35"/>
      <c r="J471">
        <f t="shared" si="7"/>
        <v>-29</v>
      </c>
    </row>
    <row r="472" spans="2:10">
      <c r="B472" s="85" t="s">
        <v>300</v>
      </c>
      <c r="C472" s="85"/>
      <c r="D472" s="85"/>
      <c r="E472" s="85"/>
      <c r="F472" s="85"/>
      <c r="G472" s="82"/>
      <c r="H472" s="82"/>
      <c r="I472" s="82"/>
      <c r="J472" t="str">
        <f t="shared" si="7"/>
        <v>Нет данных</v>
      </c>
    </row>
    <row r="473" spans="2:10" ht="22.5">
      <c r="B473" s="31" t="s">
        <v>300</v>
      </c>
      <c r="C473" s="32" t="s">
        <v>301</v>
      </c>
      <c r="D473" s="32" t="s">
        <v>75</v>
      </c>
      <c r="E473" s="32" t="s">
        <v>110</v>
      </c>
      <c r="F473" s="32" t="s">
        <v>75</v>
      </c>
      <c r="G473" s="33">
        <v>102400</v>
      </c>
      <c r="H473" s="34">
        <v>102400</v>
      </c>
      <c r="I473" s="35"/>
      <c r="J473" t="str">
        <f t="shared" si="7"/>
        <v>Нет данных</v>
      </c>
    </row>
    <row r="474" spans="2:10" ht="22.5">
      <c r="B474" s="31" t="s">
        <v>302</v>
      </c>
      <c r="C474" s="32" t="s">
        <v>301</v>
      </c>
      <c r="D474" s="32" t="s">
        <v>75</v>
      </c>
      <c r="E474" s="32" t="s">
        <v>110</v>
      </c>
      <c r="F474" s="32" t="s">
        <v>100</v>
      </c>
      <c r="G474" s="33">
        <v>102400</v>
      </c>
      <c r="H474" s="35"/>
      <c r="I474" s="35"/>
      <c r="J474">
        <f t="shared" si="7"/>
        <v>3</v>
      </c>
    </row>
    <row r="475" spans="2:10">
      <c r="B475" s="85" t="s">
        <v>303</v>
      </c>
      <c r="C475" s="85"/>
      <c r="D475" s="85"/>
      <c r="E475" s="85"/>
      <c r="F475" s="85"/>
      <c r="G475" s="82"/>
      <c r="H475" s="82"/>
      <c r="I475" s="82"/>
      <c r="J475" t="str">
        <f t="shared" si="7"/>
        <v>Нет данных</v>
      </c>
    </row>
    <row r="476" spans="2:10" ht="22.5">
      <c r="B476" s="31" t="s">
        <v>303</v>
      </c>
      <c r="C476" s="32" t="s">
        <v>304</v>
      </c>
      <c r="D476" s="32" t="s">
        <v>81</v>
      </c>
      <c r="E476" s="32" t="s">
        <v>100</v>
      </c>
      <c r="F476" s="32" t="s">
        <v>81</v>
      </c>
      <c r="G476" s="33">
        <v>4560.4399999999996</v>
      </c>
      <c r="H476" s="34">
        <v>4560.4399999999996</v>
      </c>
      <c r="I476" s="35"/>
      <c r="J476" t="str">
        <f t="shared" si="7"/>
        <v>Нет данных</v>
      </c>
    </row>
    <row r="477" spans="2:10" ht="22.5">
      <c r="B477" s="31" t="s">
        <v>305</v>
      </c>
      <c r="C477" s="32" t="s">
        <v>304</v>
      </c>
      <c r="D477" s="32" t="s">
        <v>81</v>
      </c>
      <c r="E477" s="32" t="s">
        <v>100</v>
      </c>
      <c r="F477" s="32" t="s">
        <v>82</v>
      </c>
      <c r="G477" s="33">
        <v>4560.4399999999996</v>
      </c>
      <c r="H477" s="35"/>
      <c r="I477" s="35"/>
      <c r="J477">
        <f t="shared" si="7"/>
        <v>-28</v>
      </c>
    </row>
    <row r="478" spans="2:10">
      <c r="B478" s="85" t="s">
        <v>306</v>
      </c>
      <c r="C478" s="85"/>
      <c r="D478" s="85"/>
      <c r="E478" s="85"/>
      <c r="F478" s="85"/>
      <c r="G478" s="82"/>
      <c r="H478" s="82"/>
      <c r="I478" s="82"/>
      <c r="J478" t="str">
        <f t="shared" si="7"/>
        <v>Нет данных</v>
      </c>
    </row>
    <row r="479" spans="2:10" ht="22.5">
      <c r="B479" s="31" t="s">
        <v>306</v>
      </c>
      <c r="C479" s="32" t="s">
        <v>307</v>
      </c>
      <c r="D479" s="32" t="s">
        <v>81</v>
      </c>
      <c r="E479" s="32" t="s">
        <v>100</v>
      </c>
      <c r="F479" s="32" t="s">
        <v>81</v>
      </c>
      <c r="G479" s="33">
        <v>4505.49</v>
      </c>
      <c r="H479" s="34">
        <v>4505.49</v>
      </c>
      <c r="I479" s="35"/>
      <c r="J479" t="str">
        <f t="shared" si="7"/>
        <v>Нет данных</v>
      </c>
    </row>
    <row r="480" spans="2:10" ht="22.5">
      <c r="B480" s="31" t="s">
        <v>305</v>
      </c>
      <c r="C480" s="32" t="s">
        <v>307</v>
      </c>
      <c r="D480" s="32" t="s">
        <v>81</v>
      </c>
      <c r="E480" s="32" t="s">
        <v>100</v>
      </c>
      <c r="F480" s="32" t="s">
        <v>82</v>
      </c>
      <c r="G480" s="33">
        <v>4505.49</v>
      </c>
      <c r="H480" s="35"/>
      <c r="I480" s="35"/>
      <c r="J480">
        <f t="shared" si="7"/>
        <v>-28</v>
      </c>
    </row>
    <row r="481" spans="2:10">
      <c r="B481" s="85" t="s">
        <v>308</v>
      </c>
      <c r="C481" s="85"/>
      <c r="D481" s="85"/>
      <c r="E481" s="85"/>
      <c r="F481" s="85"/>
      <c r="G481" s="82"/>
      <c r="H481" s="82"/>
      <c r="I481" s="82"/>
      <c r="J481" t="str">
        <f t="shared" si="7"/>
        <v>Нет данных</v>
      </c>
    </row>
    <row r="482" spans="2:10" ht="22.5">
      <c r="B482" s="31" t="s">
        <v>308</v>
      </c>
      <c r="C482" s="32" t="s">
        <v>309</v>
      </c>
      <c r="D482" s="32" t="s">
        <v>82</v>
      </c>
      <c r="E482" s="32" t="s">
        <v>112</v>
      </c>
      <c r="F482" s="32" t="s">
        <v>82</v>
      </c>
      <c r="G482" s="33">
        <v>22087.05</v>
      </c>
      <c r="H482" s="34">
        <v>22087.05</v>
      </c>
      <c r="I482" s="35"/>
      <c r="J482" t="str">
        <f t="shared" si="7"/>
        <v>Нет данных</v>
      </c>
    </row>
    <row r="483" spans="2:10" ht="22.5">
      <c r="B483" s="31" t="s">
        <v>310</v>
      </c>
      <c r="C483" s="32" t="s">
        <v>309</v>
      </c>
      <c r="D483" s="32" t="s">
        <v>82</v>
      </c>
      <c r="E483" s="32" t="s">
        <v>112</v>
      </c>
      <c r="F483" s="32" t="s">
        <v>83</v>
      </c>
      <c r="G483" s="33">
        <v>22087.05</v>
      </c>
      <c r="H483" s="35"/>
      <c r="I483" s="35"/>
      <c r="J483">
        <f t="shared" si="7"/>
        <v>-25</v>
      </c>
    </row>
    <row r="484" spans="2:10">
      <c r="B484" s="85" t="s">
        <v>311</v>
      </c>
      <c r="C484" s="85"/>
      <c r="D484" s="85"/>
      <c r="E484" s="85"/>
      <c r="F484" s="85"/>
      <c r="G484" s="82"/>
      <c r="H484" s="82"/>
      <c r="I484" s="82"/>
      <c r="J484" t="str">
        <f t="shared" si="7"/>
        <v>Нет данных</v>
      </c>
    </row>
    <row r="485" spans="2:10" ht="22.5">
      <c r="B485" s="31" t="s">
        <v>311</v>
      </c>
      <c r="C485" s="32" t="s">
        <v>304</v>
      </c>
      <c r="D485" s="32" t="s">
        <v>82</v>
      </c>
      <c r="E485" s="32" t="s">
        <v>112</v>
      </c>
      <c r="F485" s="32" t="s">
        <v>82</v>
      </c>
      <c r="G485" s="33">
        <v>4069.86</v>
      </c>
      <c r="H485" s="34">
        <v>4069.86</v>
      </c>
      <c r="I485" s="35"/>
      <c r="J485" t="str">
        <f t="shared" si="7"/>
        <v>Нет данных</v>
      </c>
    </row>
    <row r="486" spans="2:10" ht="22.5">
      <c r="B486" s="31" t="s">
        <v>310</v>
      </c>
      <c r="C486" s="32" t="s">
        <v>304</v>
      </c>
      <c r="D486" s="32" t="s">
        <v>82</v>
      </c>
      <c r="E486" s="32" t="s">
        <v>112</v>
      </c>
      <c r="F486" s="32" t="s">
        <v>83</v>
      </c>
      <c r="G486" s="33">
        <v>4069.86</v>
      </c>
      <c r="H486" s="35"/>
      <c r="I486" s="35"/>
      <c r="J486">
        <f t="shared" si="7"/>
        <v>-25</v>
      </c>
    </row>
    <row r="487" spans="2:10">
      <c r="B487" s="85" t="s">
        <v>312</v>
      </c>
      <c r="C487" s="85"/>
      <c r="D487" s="85"/>
      <c r="E487" s="85"/>
      <c r="F487" s="85"/>
      <c r="G487" s="82"/>
      <c r="H487" s="82"/>
      <c r="I487" s="82"/>
      <c r="J487" t="str">
        <f t="shared" si="7"/>
        <v>Нет данных</v>
      </c>
    </row>
    <row r="488" spans="2:10" ht="22.5">
      <c r="B488" s="31" t="s">
        <v>312</v>
      </c>
      <c r="C488" s="32" t="s">
        <v>307</v>
      </c>
      <c r="D488" s="32" t="s">
        <v>82</v>
      </c>
      <c r="E488" s="32" t="s">
        <v>112</v>
      </c>
      <c r="F488" s="32" t="s">
        <v>82</v>
      </c>
      <c r="G488" s="33">
        <v>1157.0899999999999</v>
      </c>
      <c r="H488" s="34">
        <v>1157.0899999999999</v>
      </c>
      <c r="I488" s="35"/>
      <c r="J488" t="str">
        <f t="shared" si="7"/>
        <v>Нет данных</v>
      </c>
    </row>
    <row r="489" spans="2:10" ht="22.5">
      <c r="B489" s="31" t="s">
        <v>310</v>
      </c>
      <c r="C489" s="32" t="s">
        <v>307</v>
      </c>
      <c r="D489" s="32" t="s">
        <v>82</v>
      </c>
      <c r="E489" s="32" t="s">
        <v>112</v>
      </c>
      <c r="F489" s="32" t="s">
        <v>83</v>
      </c>
      <c r="G489" s="33">
        <v>1157.0899999999999</v>
      </c>
      <c r="H489" s="35"/>
      <c r="I489" s="35"/>
      <c r="J489">
        <f t="shared" si="7"/>
        <v>-25</v>
      </c>
    </row>
    <row r="490" spans="2:10">
      <c r="B490" s="85" t="s">
        <v>313</v>
      </c>
      <c r="C490" s="85"/>
      <c r="D490" s="85"/>
      <c r="E490" s="85"/>
      <c r="F490" s="85"/>
      <c r="G490" s="82"/>
      <c r="H490" s="82"/>
      <c r="I490" s="82"/>
      <c r="J490" t="str">
        <f t="shared" si="7"/>
        <v>Нет данных</v>
      </c>
    </row>
    <row r="491" spans="2:10" ht="22.5">
      <c r="B491" s="31" t="s">
        <v>313</v>
      </c>
      <c r="C491" s="32" t="s">
        <v>314</v>
      </c>
      <c r="D491" s="32" t="s">
        <v>85</v>
      </c>
      <c r="E491" s="32" t="s">
        <v>201</v>
      </c>
      <c r="F491" s="32" t="s">
        <v>85</v>
      </c>
      <c r="G491" s="33">
        <v>6093.9</v>
      </c>
      <c r="H491" s="34">
        <v>6093.9</v>
      </c>
      <c r="I491" s="35"/>
      <c r="J491" t="str">
        <f t="shared" si="7"/>
        <v>Нет данных</v>
      </c>
    </row>
    <row r="492" spans="2:10" ht="22.5">
      <c r="B492" s="31" t="s">
        <v>315</v>
      </c>
      <c r="C492" s="32" t="s">
        <v>314</v>
      </c>
      <c r="D492" s="32" t="s">
        <v>85</v>
      </c>
      <c r="E492" s="32" t="s">
        <v>201</v>
      </c>
      <c r="F492" s="32" t="s">
        <v>76</v>
      </c>
      <c r="G492" s="33">
        <v>6093.9</v>
      </c>
      <c r="H492" s="35"/>
      <c r="I492" s="35"/>
      <c r="J492">
        <f t="shared" si="7"/>
        <v>-28</v>
      </c>
    </row>
    <row r="493" spans="2:10">
      <c r="B493" s="85" t="s">
        <v>316</v>
      </c>
      <c r="C493" s="85"/>
      <c r="D493" s="85"/>
      <c r="E493" s="85"/>
      <c r="F493" s="85"/>
      <c r="G493" s="82"/>
      <c r="H493" s="82"/>
      <c r="I493" s="82"/>
      <c r="J493" t="str">
        <f t="shared" si="7"/>
        <v>Нет данных</v>
      </c>
    </row>
    <row r="494" spans="2:10" ht="22.5">
      <c r="B494" s="31" t="s">
        <v>316</v>
      </c>
      <c r="C494" s="32" t="s">
        <v>317</v>
      </c>
      <c r="D494" s="32" t="s">
        <v>85</v>
      </c>
      <c r="E494" s="32" t="s">
        <v>201</v>
      </c>
      <c r="F494" s="32" t="s">
        <v>85</v>
      </c>
      <c r="G494" s="33">
        <v>11450.71</v>
      </c>
      <c r="H494" s="34">
        <v>11450.71</v>
      </c>
      <c r="I494" s="35"/>
      <c r="J494" t="str">
        <f t="shared" si="7"/>
        <v>Нет данных</v>
      </c>
    </row>
    <row r="495" spans="2:10" ht="22.5">
      <c r="B495" s="31" t="s">
        <v>318</v>
      </c>
      <c r="C495" s="32" t="s">
        <v>317</v>
      </c>
      <c r="D495" s="32" t="s">
        <v>85</v>
      </c>
      <c r="E495" s="32" t="s">
        <v>201</v>
      </c>
      <c r="F495" s="32" t="s">
        <v>76</v>
      </c>
      <c r="G495" s="33">
        <v>11450.71</v>
      </c>
      <c r="H495" s="35"/>
      <c r="I495" s="35"/>
      <c r="J495">
        <f t="shared" si="7"/>
        <v>-28</v>
      </c>
    </row>
    <row r="496" spans="2:10">
      <c r="B496" s="85" t="s">
        <v>319</v>
      </c>
      <c r="C496" s="85"/>
      <c r="D496" s="85"/>
      <c r="E496" s="85"/>
      <c r="F496" s="85"/>
      <c r="G496" s="82"/>
      <c r="H496" s="82"/>
      <c r="I496" s="82"/>
      <c r="J496" t="str">
        <f t="shared" si="7"/>
        <v>Нет данных</v>
      </c>
    </row>
    <row r="497" spans="2:10" ht="22.5">
      <c r="B497" s="31" t="s">
        <v>319</v>
      </c>
      <c r="C497" s="32" t="s">
        <v>320</v>
      </c>
      <c r="D497" s="32" t="s">
        <v>76</v>
      </c>
      <c r="E497" s="32" t="s">
        <v>321</v>
      </c>
      <c r="F497" s="32" t="s">
        <v>76</v>
      </c>
      <c r="G497" s="33">
        <v>9505.15</v>
      </c>
      <c r="H497" s="34">
        <v>9505.15</v>
      </c>
      <c r="I497" s="35"/>
      <c r="J497" t="str">
        <f t="shared" si="7"/>
        <v>Нет данных</v>
      </c>
    </row>
    <row r="498" spans="2:10" ht="22.5">
      <c r="B498" s="31" t="s">
        <v>322</v>
      </c>
      <c r="C498" s="32" t="s">
        <v>320</v>
      </c>
      <c r="D498" s="32" t="s">
        <v>76</v>
      </c>
      <c r="E498" s="32" t="s">
        <v>321</v>
      </c>
      <c r="F498" s="32" t="s">
        <v>90</v>
      </c>
      <c r="G498" s="33">
        <v>9505.15</v>
      </c>
      <c r="H498" s="35"/>
      <c r="I498" s="35"/>
      <c r="J498">
        <f t="shared" si="7"/>
        <v>-26</v>
      </c>
    </row>
    <row r="499" spans="2:10">
      <c r="B499" s="85" t="s">
        <v>323</v>
      </c>
      <c r="C499" s="85"/>
      <c r="D499" s="85"/>
      <c r="E499" s="85"/>
      <c r="F499" s="85"/>
      <c r="G499" s="82"/>
      <c r="H499" s="82"/>
      <c r="I499" s="82"/>
      <c r="J499" t="str">
        <f t="shared" si="7"/>
        <v>Нет данных</v>
      </c>
    </row>
    <row r="500" spans="2:10" ht="22.5">
      <c r="B500" s="31" t="s">
        <v>323</v>
      </c>
      <c r="C500" s="32" t="s">
        <v>324</v>
      </c>
      <c r="D500" s="32" t="s">
        <v>76</v>
      </c>
      <c r="E500" s="32" t="s">
        <v>321</v>
      </c>
      <c r="F500" s="32" t="s">
        <v>76</v>
      </c>
      <c r="G500" s="33">
        <v>32276.36</v>
      </c>
      <c r="H500" s="34">
        <v>32276.36</v>
      </c>
      <c r="I500" s="35"/>
      <c r="J500" t="str">
        <f t="shared" si="7"/>
        <v>Нет данных</v>
      </c>
    </row>
    <row r="501" spans="2:10" ht="22.5">
      <c r="B501" s="31" t="s">
        <v>322</v>
      </c>
      <c r="C501" s="32" t="s">
        <v>324</v>
      </c>
      <c r="D501" s="32" t="s">
        <v>76</v>
      </c>
      <c r="E501" s="32" t="s">
        <v>321</v>
      </c>
      <c r="F501" s="32" t="s">
        <v>90</v>
      </c>
      <c r="G501" s="33">
        <v>32276.36</v>
      </c>
      <c r="H501" s="35"/>
      <c r="I501" s="35"/>
      <c r="J501">
        <f t="shared" si="7"/>
        <v>-26</v>
      </c>
    </row>
    <row r="502" spans="2:10">
      <c r="B502" s="85" t="s">
        <v>325</v>
      </c>
      <c r="C502" s="85"/>
      <c r="D502" s="85"/>
      <c r="E502" s="85"/>
      <c r="F502" s="85"/>
      <c r="G502" s="82"/>
      <c r="H502" s="82"/>
      <c r="I502" s="82"/>
      <c r="J502" t="str">
        <f t="shared" si="7"/>
        <v>Нет данных</v>
      </c>
    </row>
    <row r="503" spans="2:10" ht="22.5">
      <c r="B503" s="31" t="s">
        <v>325</v>
      </c>
      <c r="C503" s="32" t="s">
        <v>326</v>
      </c>
      <c r="D503" s="32" t="s">
        <v>101</v>
      </c>
      <c r="E503" s="32" t="s">
        <v>223</v>
      </c>
      <c r="F503" s="32" t="s">
        <v>101</v>
      </c>
      <c r="G503" s="33">
        <v>22644.2</v>
      </c>
      <c r="H503" s="34">
        <v>22644.2</v>
      </c>
      <c r="I503" s="35"/>
      <c r="J503" t="str">
        <f t="shared" si="7"/>
        <v>Нет данных</v>
      </c>
    </row>
    <row r="504" spans="2:10" ht="22.5">
      <c r="B504" s="31" t="s">
        <v>327</v>
      </c>
      <c r="C504" s="32" t="s">
        <v>326</v>
      </c>
      <c r="D504" s="32" t="s">
        <v>101</v>
      </c>
      <c r="E504" s="32" t="s">
        <v>223</v>
      </c>
      <c r="F504" s="32" t="s">
        <v>93</v>
      </c>
      <c r="G504" s="33">
        <v>22644.2</v>
      </c>
      <c r="H504" s="35"/>
      <c r="I504" s="35"/>
      <c r="J504">
        <f t="shared" si="7"/>
        <v>-26</v>
      </c>
    </row>
    <row r="505" spans="2:10">
      <c r="B505" s="85" t="s">
        <v>328</v>
      </c>
      <c r="C505" s="85"/>
      <c r="D505" s="85"/>
      <c r="E505" s="85"/>
      <c r="F505" s="85"/>
      <c r="G505" s="82"/>
      <c r="H505" s="82"/>
      <c r="I505" s="82"/>
      <c r="J505" t="str">
        <f t="shared" si="7"/>
        <v>Нет данных</v>
      </c>
    </row>
    <row r="506" spans="2:10" ht="22.5">
      <c r="B506" s="31" t="s">
        <v>328</v>
      </c>
      <c r="C506" s="32" t="s">
        <v>329</v>
      </c>
      <c r="D506" s="32" t="s">
        <v>87</v>
      </c>
      <c r="E506" s="32" t="s">
        <v>330</v>
      </c>
      <c r="F506" s="32" t="s">
        <v>87</v>
      </c>
      <c r="G506" s="33">
        <v>25446.2</v>
      </c>
      <c r="H506" s="34">
        <v>25446.2</v>
      </c>
      <c r="I506" s="35"/>
      <c r="J506" t="str">
        <f t="shared" si="7"/>
        <v>Нет данных</v>
      </c>
    </row>
    <row r="507" spans="2:10" ht="22.5">
      <c r="B507" s="31" t="s">
        <v>327</v>
      </c>
      <c r="C507" s="32" t="s">
        <v>329</v>
      </c>
      <c r="D507" s="32" t="s">
        <v>87</v>
      </c>
      <c r="E507" s="32" t="s">
        <v>330</v>
      </c>
      <c r="F507" s="32" t="s">
        <v>93</v>
      </c>
      <c r="G507" s="33">
        <v>25446.2</v>
      </c>
      <c r="H507" s="35"/>
      <c r="I507" s="35"/>
      <c r="J507">
        <f t="shared" si="7"/>
        <v>-29</v>
      </c>
    </row>
    <row r="508" spans="2:10">
      <c r="B508" s="85" t="s">
        <v>331</v>
      </c>
      <c r="C508" s="85"/>
      <c r="D508" s="85"/>
      <c r="E508" s="85"/>
      <c r="F508" s="85"/>
      <c r="G508" s="82"/>
      <c r="H508" s="82"/>
      <c r="I508" s="82"/>
      <c r="J508" t="str">
        <f t="shared" si="7"/>
        <v>Нет данных</v>
      </c>
    </row>
    <row r="509" spans="2:10" ht="22.5">
      <c r="B509" s="31" t="s">
        <v>331</v>
      </c>
      <c r="C509" s="32" t="s">
        <v>332</v>
      </c>
      <c r="D509" s="32" t="s">
        <v>93</v>
      </c>
      <c r="E509" s="32" t="s">
        <v>176</v>
      </c>
      <c r="F509" s="32" t="s">
        <v>93</v>
      </c>
      <c r="G509" s="33">
        <v>16004.48</v>
      </c>
      <c r="H509" s="34">
        <v>16004.48</v>
      </c>
      <c r="I509" s="35"/>
      <c r="J509" t="str">
        <f t="shared" si="7"/>
        <v>Нет данных</v>
      </c>
    </row>
    <row r="510" spans="2:10" ht="22.5">
      <c r="B510" s="31" t="s">
        <v>333</v>
      </c>
      <c r="C510" s="32" t="s">
        <v>332</v>
      </c>
      <c r="D510" s="32" t="s">
        <v>93</v>
      </c>
      <c r="E510" s="32" t="s">
        <v>176</v>
      </c>
      <c r="F510" s="32" t="s">
        <v>97</v>
      </c>
      <c r="G510" s="33">
        <v>16004.48</v>
      </c>
      <c r="H510" s="35"/>
      <c r="I510" s="35"/>
      <c r="J510">
        <f t="shared" si="7"/>
        <v>-26</v>
      </c>
    </row>
    <row r="511" spans="2:10">
      <c r="B511" s="85" t="s">
        <v>334</v>
      </c>
      <c r="C511" s="85"/>
      <c r="D511" s="85"/>
      <c r="E511" s="85"/>
      <c r="F511" s="85"/>
      <c r="G511" s="82"/>
      <c r="H511" s="82"/>
      <c r="I511" s="82"/>
      <c r="J511" t="str">
        <f t="shared" si="7"/>
        <v>Нет данных</v>
      </c>
    </row>
    <row r="512" spans="2:10" ht="22.5">
      <c r="B512" s="31" t="s">
        <v>334</v>
      </c>
      <c r="C512" s="32" t="s">
        <v>335</v>
      </c>
      <c r="D512" s="32" t="s">
        <v>73</v>
      </c>
      <c r="E512" s="32" t="s">
        <v>77</v>
      </c>
      <c r="F512" s="32" t="s">
        <v>73</v>
      </c>
      <c r="G512" s="33">
        <v>340345.48</v>
      </c>
      <c r="H512" s="34">
        <v>340345.48</v>
      </c>
      <c r="I512" s="35"/>
      <c r="J512" t="str">
        <f t="shared" si="7"/>
        <v>Нет данных</v>
      </c>
    </row>
    <row r="513" spans="2:10" ht="22.5">
      <c r="B513" s="31" t="s">
        <v>336</v>
      </c>
      <c r="C513" s="32" t="s">
        <v>335</v>
      </c>
      <c r="D513" s="32" t="s">
        <v>73</v>
      </c>
      <c r="E513" s="32" t="s">
        <v>77</v>
      </c>
      <c r="F513" s="32" t="s">
        <v>76</v>
      </c>
      <c r="G513" s="33">
        <v>340345.48</v>
      </c>
      <c r="H513" s="35"/>
      <c r="I513" s="35"/>
      <c r="J513">
        <f t="shared" ref="J513:J576" si="8">IF(E513=0,"Нет данных",IF(H513=0,F513-E513,"Нет данных"))</f>
        <v>10</v>
      </c>
    </row>
    <row r="514" spans="2:10">
      <c r="B514" s="85" t="s">
        <v>337</v>
      </c>
      <c r="C514" s="85"/>
      <c r="D514" s="85"/>
      <c r="E514" s="85"/>
      <c r="F514" s="85"/>
      <c r="G514" s="82"/>
      <c r="H514" s="82"/>
      <c r="I514" s="82"/>
      <c r="J514" t="str">
        <f t="shared" si="8"/>
        <v>Нет данных</v>
      </c>
    </row>
    <row r="515" spans="2:10" ht="22.5">
      <c r="B515" s="31" t="s">
        <v>337</v>
      </c>
      <c r="C515" s="32" t="s">
        <v>338</v>
      </c>
      <c r="D515" s="32" t="s">
        <v>73</v>
      </c>
      <c r="E515" s="32" t="s">
        <v>77</v>
      </c>
      <c r="F515" s="32" t="s">
        <v>73</v>
      </c>
      <c r="G515" s="33">
        <v>6563.46</v>
      </c>
      <c r="H515" s="34">
        <v>6563.46</v>
      </c>
      <c r="I515" s="35"/>
      <c r="J515" t="str">
        <f t="shared" si="8"/>
        <v>Нет данных</v>
      </c>
    </row>
    <row r="516" spans="2:10" ht="22.5">
      <c r="B516" s="31" t="s">
        <v>339</v>
      </c>
      <c r="C516" s="32" t="s">
        <v>338</v>
      </c>
      <c r="D516" s="32" t="s">
        <v>73</v>
      </c>
      <c r="E516" s="32" t="s">
        <v>77</v>
      </c>
      <c r="F516" s="32" t="s">
        <v>76</v>
      </c>
      <c r="G516" s="33">
        <v>6563.46</v>
      </c>
      <c r="H516" s="35"/>
      <c r="I516" s="35"/>
      <c r="J516">
        <f t="shared" si="8"/>
        <v>10</v>
      </c>
    </row>
    <row r="517" spans="2:10">
      <c r="B517" s="85" t="s">
        <v>340</v>
      </c>
      <c r="C517" s="85"/>
      <c r="D517" s="85"/>
      <c r="E517" s="85"/>
      <c r="F517" s="85"/>
      <c r="G517" s="82"/>
      <c r="H517" s="82"/>
      <c r="I517" s="82"/>
      <c r="J517" t="str">
        <f t="shared" si="8"/>
        <v>Нет данных</v>
      </c>
    </row>
    <row r="518" spans="2:10" ht="22.5">
      <c r="B518" s="31" t="s">
        <v>340</v>
      </c>
      <c r="C518" s="32" t="s">
        <v>341</v>
      </c>
      <c r="D518" s="32" t="s">
        <v>78</v>
      </c>
      <c r="E518" s="32" t="s">
        <v>86</v>
      </c>
      <c r="F518" s="32" t="s">
        <v>78</v>
      </c>
      <c r="G518" s="83">
        <v>601.29999999999995</v>
      </c>
      <c r="H518" s="84">
        <v>601.29999999999995</v>
      </c>
      <c r="I518" s="35"/>
      <c r="J518" t="str">
        <f t="shared" si="8"/>
        <v>Нет данных</v>
      </c>
    </row>
    <row r="519" spans="2:10" ht="22.5">
      <c r="B519" s="31" t="s">
        <v>342</v>
      </c>
      <c r="C519" s="32" t="s">
        <v>341</v>
      </c>
      <c r="D519" s="32" t="s">
        <v>78</v>
      </c>
      <c r="E519" s="32" t="s">
        <v>86</v>
      </c>
      <c r="F519" s="32" t="s">
        <v>82</v>
      </c>
      <c r="G519" s="83">
        <v>601.29999999999995</v>
      </c>
      <c r="H519" s="35"/>
      <c r="I519" s="35"/>
      <c r="J519">
        <f t="shared" si="8"/>
        <v>-8</v>
      </c>
    </row>
    <row r="520" spans="2:10">
      <c r="B520" s="85" t="s">
        <v>343</v>
      </c>
      <c r="C520" s="85"/>
      <c r="D520" s="85"/>
      <c r="E520" s="85"/>
      <c r="F520" s="85"/>
      <c r="G520" s="82"/>
      <c r="H520" s="82"/>
      <c r="I520" s="82"/>
      <c r="J520" t="str">
        <f t="shared" si="8"/>
        <v>Нет данных</v>
      </c>
    </row>
    <row r="521" spans="2:10" ht="22.5">
      <c r="B521" s="31" t="s">
        <v>343</v>
      </c>
      <c r="C521" s="32" t="s">
        <v>344</v>
      </c>
      <c r="D521" s="32" t="s">
        <v>79</v>
      </c>
      <c r="E521" s="32" t="s">
        <v>87</v>
      </c>
      <c r="F521" s="32" t="s">
        <v>79</v>
      </c>
      <c r="G521" s="33">
        <v>2405.1999999999998</v>
      </c>
      <c r="H521" s="34">
        <v>2405.1999999999998</v>
      </c>
      <c r="I521" s="35"/>
      <c r="J521" t="str">
        <f t="shared" si="8"/>
        <v>Нет данных</v>
      </c>
    </row>
    <row r="522" spans="2:10" ht="22.5">
      <c r="B522" s="31" t="s">
        <v>345</v>
      </c>
      <c r="C522" s="32" t="s">
        <v>344</v>
      </c>
      <c r="D522" s="32" t="s">
        <v>79</v>
      </c>
      <c r="E522" s="32" t="s">
        <v>87</v>
      </c>
      <c r="F522" s="32" t="s">
        <v>85</v>
      </c>
      <c r="G522" s="33">
        <v>2405.1999999999998</v>
      </c>
      <c r="H522" s="35"/>
      <c r="I522" s="35"/>
      <c r="J522">
        <f t="shared" si="8"/>
        <v>-8</v>
      </c>
    </row>
    <row r="523" spans="2:10">
      <c r="B523" s="85" t="s">
        <v>346</v>
      </c>
      <c r="C523" s="85"/>
      <c r="D523" s="85"/>
      <c r="E523" s="85"/>
      <c r="F523" s="85"/>
      <c r="G523" s="82"/>
      <c r="H523" s="82"/>
      <c r="I523" s="82"/>
      <c r="J523" t="str">
        <f t="shared" si="8"/>
        <v>Нет данных</v>
      </c>
    </row>
    <row r="524" spans="2:10" ht="22.5">
      <c r="B524" s="31" t="s">
        <v>346</v>
      </c>
      <c r="C524" s="32" t="s">
        <v>347</v>
      </c>
      <c r="D524" s="32" t="s">
        <v>95</v>
      </c>
      <c r="E524" s="32" t="s">
        <v>98</v>
      </c>
      <c r="F524" s="32" t="s">
        <v>95</v>
      </c>
      <c r="G524" s="33">
        <v>56222.04</v>
      </c>
      <c r="H524" s="34">
        <v>56222.04</v>
      </c>
      <c r="I524" s="35"/>
      <c r="J524" t="str">
        <f t="shared" si="8"/>
        <v>Нет данных</v>
      </c>
    </row>
    <row r="525" spans="2:10" ht="22.5">
      <c r="B525" s="31" t="s">
        <v>348</v>
      </c>
      <c r="C525" s="32" t="s">
        <v>347</v>
      </c>
      <c r="D525" s="32" t="s">
        <v>95</v>
      </c>
      <c r="E525" s="32" t="s">
        <v>98</v>
      </c>
      <c r="F525" s="32" t="s">
        <v>87</v>
      </c>
      <c r="G525" s="33">
        <v>56222.04</v>
      </c>
      <c r="H525" s="35"/>
      <c r="I525" s="35"/>
      <c r="J525">
        <f t="shared" si="8"/>
        <v>-2</v>
      </c>
    </row>
    <row r="526" spans="2:10">
      <c r="B526" s="31"/>
      <c r="C526" s="32"/>
      <c r="D526" s="32"/>
      <c r="E526" s="32"/>
      <c r="F526" s="32"/>
      <c r="G526" s="33"/>
      <c r="H526" s="35"/>
      <c r="I526" s="34"/>
      <c r="J526" t="str">
        <f t="shared" si="8"/>
        <v>Нет данных</v>
      </c>
    </row>
    <row r="527" spans="2:10">
      <c r="B527" s="31"/>
      <c r="C527" s="32"/>
      <c r="D527" s="32"/>
      <c r="E527" s="32"/>
      <c r="F527" s="32"/>
      <c r="G527" s="33"/>
      <c r="H527" s="35"/>
      <c r="I527" s="34"/>
      <c r="J527" t="str">
        <f t="shared" si="8"/>
        <v>Нет данных</v>
      </c>
    </row>
    <row r="528" spans="2:10">
      <c r="B528" s="31"/>
      <c r="C528" s="32"/>
      <c r="D528" s="32"/>
      <c r="E528" s="32"/>
      <c r="F528" s="32"/>
      <c r="G528" s="33"/>
      <c r="H528" s="35"/>
      <c r="I528" s="34"/>
      <c r="J528" t="str">
        <f t="shared" si="8"/>
        <v>Нет данных</v>
      </c>
    </row>
    <row r="529" spans="2:10">
      <c r="B529" s="31"/>
      <c r="C529" s="32"/>
      <c r="D529" s="32"/>
      <c r="E529" s="32"/>
      <c r="F529" s="32"/>
      <c r="G529" s="33"/>
      <c r="H529" s="35"/>
      <c r="I529" s="34"/>
      <c r="J529" t="str">
        <f t="shared" si="8"/>
        <v>Нет данных</v>
      </c>
    </row>
    <row r="530" spans="2:10">
      <c r="B530" s="31"/>
      <c r="C530" s="32"/>
      <c r="D530" s="32"/>
      <c r="E530" s="32"/>
      <c r="F530" s="32"/>
      <c r="G530" s="33"/>
      <c r="H530" s="35"/>
      <c r="I530" s="34"/>
      <c r="J530" t="str">
        <f t="shared" si="8"/>
        <v>Нет данных</v>
      </c>
    </row>
    <row r="531" spans="2:10">
      <c r="B531" s="31"/>
      <c r="C531" s="32"/>
      <c r="D531" s="32"/>
      <c r="E531" s="32"/>
      <c r="F531" s="32"/>
      <c r="G531" s="33"/>
      <c r="H531" s="35"/>
      <c r="I531" s="34"/>
      <c r="J531" t="str">
        <f t="shared" si="8"/>
        <v>Нет данных</v>
      </c>
    </row>
    <row r="532" spans="2:10">
      <c r="B532" s="31"/>
      <c r="C532" s="32"/>
      <c r="D532" s="32"/>
      <c r="E532" s="32"/>
      <c r="F532" s="32"/>
      <c r="G532" s="33"/>
      <c r="H532" s="35"/>
      <c r="I532" s="34"/>
      <c r="J532" t="str">
        <f t="shared" si="8"/>
        <v>Нет данных</v>
      </c>
    </row>
    <row r="533" spans="2:10">
      <c r="B533" s="31"/>
      <c r="C533" s="32"/>
      <c r="D533" s="32"/>
      <c r="E533" s="32"/>
      <c r="F533" s="32"/>
      <c r="G533" s="33"/>
      <c r="H533" s="35"/>
      <c r="I533" s="34"/>
      <c r="J533" t="str">
        <f t="shared" si="8"/>
        <v>Нет данных</v>
      </c>
    </row>
    <row r="534" spans="2:10">
      <c r="B534" s="31"/>
      <c r="C534" s="32"/>
      <c r="D534" s="32"/>
      <c r="E534" s="32"/>
      <c r="F534" s="32"/>
      <c r="G534" s="33"/>
      <c r="H534" s="35"/>
      <c r="I534" s="34"/>
      <c r="J534" t="str">
        <f t="shared" si="8"/>
        <v>Нет данных</v>
      </c>
    </row>
    <row r="535" spans="2:10">
      <c r="B535" s="31"/>
      <c r="C535" s="32"/>
      <c r="D535" s="32"/>
      <c r="E535" s="32"/>
      <c r="F535" s="32"/>
      <c r="G535" s="33"/>
      <c r="H535" s="35"/>
      <c r="I535" s="34"/>
      <c r="J535" t="str">
        <f t="shared" si="8"/>
        <v>Нет данных</v>
      </c>
    </row>
    <row r="536" spans="2:10">
      <c r="B536" s="31"/>
      <c r="C536" s="32"/>
      <c r="D536" s="32"/>
      <c r="E536" s="32"/>
      <c r="F536" s="32"/>
      <c r="G536" s="33"/>
      <c r="H536" s="35"/>
      <c r="I536" s="34"/>
      <c r="J536" t="str">
        <f t="shared" si="8"/>
        <v>Нет данных</v>
      </c>
    </row>
    <row r="537" spans="2:10">
      <c r="B537" s="31"/>
      <c r="C537" s="32"/>
      <c r="D537" s="32"/>
      <c r="E537" s="32"/>
      <c r="F537" s="32"/>
      <c r="G537" s="33"/>
      <c r="H537" s="35"/>
      <c r="I537" s="34"/>
      <c r="J537" t="str">
        <f t="shared" si="8"/>
        <v>Нет данных</v>
      </c>
    </row>
    <row r="538" spans="2:10">
      <c r="B538" s="31"/>
      <c r="C538" s="32"/>
      <c r="D538" s="32"/>
      <c r="E538" s="32"/>
      <c r="F538" s="32"/>
      <c r="G538" s="33"/>
      <c r="H538" s="35"/>
      <c r="I538" s="34"/>
      <c r="J538" t="str">
        <f t="shared" si="8"/>
        <v>Нет данных</v>
      </c>
    </row>
    <row r="539" spans="2:10">
      <c r="B539" s="31"/>
      <c r="C539" s="32"/>
      <c r="D539" s="32"/>
      <c r="E539" s="32"/>
      <c r="F539" s="32"/>
      <c r="G539" s="33"/>
      <c r="H539" s="35"/>
      <c r="I539" s="34"/>
      <c r="J539" t="str">
        <f t="shared" si="8"/>
        <v>Нет данных</v>
      </c>
    </row>
    <row r="540" spans="2:10">
      <c r="B540" s="31"/>
      <c r="C540" s="32"/>
      <c r="D540" s="32"/>
      <c r="E540" s="32"/>
      <c r="F540" s="32"/>
      <c r="G540" s="33"/>
      <c r="H540" s="35"/>
      <c r="I540" s="34"/>
      <c r="J540" t="str">
        <f t="shared" si="8"/>
        <v>Нет данных</v>
      </c>
    </row>
    <row r="541" spans="2:10">
      <c r="B541" s="31"/>
      <c r="C541" s="32"/>
      <c r="D541" s="32"/>
      <c r="E541" s="32"/>
      <c r="F541" s="32"/>
      <c r="G541" s="33"/>
      <c r="H541" s="35"/>
      <c r="I541" s="34"/>
      <c r="J541" t="str">
        <f t="shared" si="8"/>
        <v>Нет данных</v>
      </c>
    </row>
    <row r="542" spans="2:10">
      <c r="B542" s="31"/>
      <c r="C542" s="32"/>
      <c r="D542" s="32"/>
      <c r="E542" s="32"/>
      <c r="F542" s="32"/>
      <c r="G542" s="33"/>
      <c r="H542" s="35"/>
      <c r="I542" s="34"/>
      <c r="J542" t="str">
        <f t="shared" si="8"/>
        <v>Нет данных</v>
      </c>
    </row>
    <row r="543" spans="2:10">
      <c r="B543" s="31"/>
      <c r="C543" s="32"/>
      <c r="D543" s="32"/>
      <c r="E543" s="32"/>
      <c r="F543" s="32"/>
      <c r="G543" s="33"/>
      <c r="H543" s="35"/>
      <c r="I543" s="34"/>
      <c r="J543" t="str">
        <f t="shared" si="8"/>
        <v>Нет данных</v>
      </c>
    </row>
    <row r="544" spans="2:10">
      <c r="B544" s="31"/>
      <c r="C544" s="32"/>
      <c r="D544" s="32"/>
      <c r="E544" s="32"/>
      <c r="F544" s="32"/>
      <c r="G544" s="33"/>
      <c r="H544" s="35"/>
      <c r="I544" s="34"/>
      <c r="J544" t="str">
        <f t="shared" si="8"/>
        <v>Нет данных</v>
      </c>
    </row>
    <row r="545" spans="2:10">
      <c r="B545" s="31"/>
      <c r="C545" s="32"/>
      <c r="D545" s="32"/>
      <c r="E545" s="32"/>
      <c r="F545" s="32"/>
      <c r="G545" s="33"/>
      <c r="H545" s="35"/>
      <c r="I545" s="34"/>
      <c r="J545" t="str">
        <f t="shared" si="8"/>
        <v>Нет данных</v>
      </c>
    </row>
    <row r="546" spans="2:10">
      <c r="B546" s="31"/>
      <c r="C546" s="32"/>
      <c r="D546" s="32"/>
      <c r="E546" s="32"/>
      <c r="F546" s="32"/>
      <c r="G546" s="33"/>
      <c r="H546" s="35"/>
      <c r="I546" s="34"/>
      <c r="J546" t="str">
        <f t="shared" si="8"/>
        <v>Нет данных</v>
      </c>
    </row>
    <row r="547" spans="2:10">
      <c r="B547" s="31"/>
      <c r="C547" s="32"/>
      <c r="D547" s="32"/>
      <c r="E547" s="32"/>
      <c r="F547" s="32"/>
      <c r="G547" s="33"/>
      <c r="H547" s="35"/>
      <c r="I547" s="34"/>
      <c r="J547" t="str">
        <f t="shared" si="8"/>
        <v>Нет данных</v>
      </c>
    </row>
    <row r="548" spans="2:10">
      <c r="B548" s="31"/>
      <c r="C548" s="32"/>
      <c r="D548" s="32"/>
      <c r="E548" s="32"/>
      <c r="F548" s="32"/>
      <c r="G548" s="33"/>
      <c r="H548" s="35"/>
      <c r="I548" s="34"/>
      <c r="J548" t="str">
        <f t="shared" si="8"/>
        <v>Нет данных</v>
      </c>
    </row>
    <row r="549" spans="2:10">
      <c r="B549" s="31"/>
      <c r="C549" s="32"/>
      <c r="D549" s="32"/>
      <c r="E549" s="32"/>
      <c r="F549" s="32"/>
      <c r="G549" s="33"/>
      <c r="H549" s="35"/>
      <c r="I549" s="34"/>
      <c r="J549" t="str">
        <f t="shared" si="8"/>
        <v>Нет данных</v>
      </c>
    </row>
    <row r="550" spans="2:10">
      <c r="B550" s="31"/>
      <c r="C550" s="32"/>
      <c r="D550" s="32"/>
      <c r="E550" s="32"/>
      <c r="F550" s="32"/>
      <c r="G550" s="33"/>
      <c r="H550" s="35"/>
      <c r="I550" s="34"/>
      <c r="J550" t="str">
        <f t="shared" si="8"/>
        <v>Нет данных</v>
      </c>
    </row>
    <row r="551" spans="2:10">
      <c r="B551" s="31"/>
      <c r="C551" s="32"/>
      <c r="D551" s="32"/>
      <c r="E551" s="32"/>
      <c r="F551" s="32"/>
      <c r="G551" s="33"/>
      <c r="H551" s="35"/>
      <c r="I551" s="34"/>
      <c r="J551" t="str">
        <f t="shared" si="8"/>
        <v>Нет данных</v>
      </c>
    </row>
    <row r="552" spans="2:10">
      <c r="B552" s="31"/>
      <c r="C552" s="32"/>
      <c r="D552" s="32"/>
      <c r="E552" s="32"/>
      <c r="F552" s="32"/>
      <c r="G552" s="33"/>
      <c r="H552" s="35"/>
      <c r="I552" s="34"/>
      <c r="J552" t="str">
        <f t="shared" si="8"/>
        <v>Нет данных</v>
      </c>
    </row>
    <row r="553" spans="2:10">
      <c r="B553" s="31"/>
      <c r="C553" s="32"/>
      <c r="D553" s="32"/>
      <c r="E553" s="32"/>
      <c r="F553" s="32"/>
      <c r="G553" s="33"/>
      <c r="H553" s="35"/>
      <c r="I553" s="34"/>
      <c r="J553" t="str">
        <f t="shared" si="8"/>
        <v>Нет данных</v>
      </c>
    </row>
    <row r="554" spans="2:10">
      <c r="B554" s="31"/>
      <c r="C554" s="32"/>
      <c r="D554" s="32"/>
      <c r="E554" s="32"/>
      <c r="F554" s="32"/>
      <c r="G554" s="33"/>
      <c r="H554" s="35"/>
      <c r="I554" s="34"/>
      <c r="J554" t="str">
        <f t="shared" si="8"/>
        <v>Нет данных</v>
      </c>
    </row>
    <row r="555" spans="2:10">
      <c r="B555" s="31"/>
      <c r="C555" s="32"/>
      <c r="D555" s="32"/>
      <c r="E555" s="32"/>
      <c r="F555" s="32"/>
      <c r="G555" s="33"/>
      <c r="H555" s="35"/>
      <c r="I555" s="34"/>
      <c r="J555" t="str">
        <f t="shared" si="8"/>
        <v>Нет данных</v>
      </c>
    </row>
    <row r="556" spans="2:10">
      <c r="B556" s="31"/>
      <c r="C556" s="32"/>
      <c r="D556" s="32"/>
      <c r="E556" s="32"/>
      <c r="F556" s="32"/>
      <c r="G556" s="33"/>
      <c r="H556" s="35"/>
      <c r="I556" s="34"/>
      <c r="J556" t="str">
        <f t="shared" si="8"/>
        <v>Нет данных</v>
      </c>
    </row>
    <row r="557" spans="2:10">
      <c r="B557" s="31"/>
      <c r="C557" s="32"/>
      <c r="D557" s="32"/>
      <c r="E557" s="32"/>
      <c r="F557" s="32"/>
      <c r="G557" s="33"/>
      <c r="H557" s="35"/>
      <c r="I557" s="34"/>
      <c r="J557" t="str">
        <f t="shared" si="8"/>
        <v>Нет данных</v>
      </c>
    </row>
    <row r="558" spans="2:10">
      <c r="B558" s="31"/>
      <c r="C558" s="32"/>
      <c r="D558" s="32"/>
      <c r="E558" s="32"/>
      <c r="F558" s="32"/>
      <c r="G558" s="33"/>
      <c r="H558" s="35"/>
      <c r="I558" s="34"/>
      <c r="J558" t="str">
        <f t="shared" si="8"/>
        <v>Нет данных</v>
      </c>
    </row>
    <row r="559" spans="2:10">
      <c r="B559" s="31"/>
      <c r="C559" s="32"/>
      <c r="D559" s="32"/>
      <c r="E559" s="32"/>
      <c r="F559" s="32"/>
      <c r="G559" s="33"/>
      <c r="H559" s="35"/>
      <c r="I559" s="34"/>
      <c r="J559" t="str">
        <f t="shared" si="8"/>
        <v>Нет данных</v>
      </c>
    </row>
    <row r="560" spans="2:10">
      <c r="B560" s="31"/>
      <c r="C560" s="32"/>
      <c r="D560" s="32"/>
      <c r="E560" s="32"/>
      <c r="F560" s="32"/>
      <c r="G560" s="33"/>
      <c r="H560" s="35"/>
      <c r="I560" s="34"/>
      <c r="J560" t="str">
        <f t="shared" si="8"/>
        <v>Нет данных</v>
      </c>
    </row>
    <row r="561" spans="2:10">
      <c r="B561" s="31"/>
      <c r="C561" s="32"/>
      <c r="D561" s="32"/>
      <c r="E561" s="32"/>
      <c r="F561" s="32"/>
      <c r="G561" s="33"/>
      <c r="H561" s="35"/>
      <c r="I561" s="34"/>
      <c r="J561" t="str">
        <f t="shared" si="8"/>
        <v>Нет данных</v>
      </c>
    </row>
    <row r="562" spans="2:10">
      <c r="B562" s="31"/>
      <c r="C562" s="32"/>
      <c r="D562" s="32"/>
      <c r="E562" s="32"/>
      <c r="F562" s="32"/>
      <c r="G562" s="33"/>
      <c r="H562" s="35"/>
      <c r="I562" s="34"/>
      <c r="J562" t="str">
        <f t="shared" si="8"/>
        <v>Нет данных</v>
      </c>
    </row>
    <row r="563" spans="2:10">
      <c r="B563" s="31"/>
      <c r="C563" s="32"/>
      <c r="D563" s="32"/>
      <c r="E563" s="32"/>
      <c r="F563" s="32"/>
      <c r="G563" s="33"/>
      <c r="H563" s="35"/>
      <c r="I563" s="34"/>
      <c r="J563" t="str">
        <f t="shared" si="8"/>
        <v>Нет данных</v>
      </c>
    </row>
    <row r="564" spans="2:10">
      <c r="B564" s="31"/>
      <c r="C564" s="32"/>
      <c r="D564" s="32"/>
      <c r="E564" s="32"/>
      <c r="F564" s="32"/>
      <c r="G564" s="33"/>
      <c r="H564" s="35"/>
      <c r="I564" s="34"/>
      <c r="J564" t="str">
        <f t="shared" si="8"/>
        <v>Нет данных</v>
      </c>
    </row>
    <row r="565" spans="2:10">
      <c r="B565" s="31"/>
      <c r="C565" s="32"/>
      <c r="D565" s="32"/>
      <c r="E565" s="32"/>
      <c r="F565" s="32"/>
      <c r="G565" s="33"/>
      <c r="H565" s="35"/>
      <c r="I565" s="34"/>
      <c r="J565" t="str">
        <f t="shared" si="8"/>
        <v>Нет данных</v>
      </c>
    </row>
    <row r="566" spans="2:10">
      <c r="B566" s="31"/>
      <c r="C566" s="32"/>
      <c r="D566" s="32"/>
      <c r="E566" s="32"/>
      <c r="F566" s="32"/>
      <c r="G566" s="33"/>
      <c r="H566" s="35"/>
      <c r="I566" s="34"/>
      <c r="J566" t="str">
        <f t="shared" si="8"/>
        <v>Нет данных</v>
      </c>
    </row>
    <row r="567" spans="2:10">
      <c r="B567" s="31"/>
      <c r="C567" s="32"/>
      <c r="D567" s="32"/>
      <c r="E567" s="32"/>
      <c r="F567" s="32"/>
      <c r="G567" s="33"/>
      <c r="H567" s="35"/>
      <c r="I567" s="34"/>
      <c r="J567" t="str">
        <f t="shared" si="8"/>
        <v>Нет данных</v>
      </c>
    </row>
    <row r="568" spans="2:10">
      <c r="B568" s="31"/>
      <c r="C568" s="32"/>
      <c r="D568" s="32"/>
      <c r="E568" s="32"/>
      <c r="F568" s="32"/>
      <c r="G568" s="33"/>
      <c r="H568" s="35"/>
      <c r="I568" s="34"/>
      <c r="J568" t="str">
        <f t="shared" si="8"/>
        <v>Нет данных</v>
      </c>
    </row>
    <row r="569" spans="2:10">
      <c r="B569" s="31"/>
      <c r="C569" s="32"/>
      <c r="D569" s="32"/>
      <c r="E569" s="32"/>
      <c r="F569" s="32"/>
      <c r="G569" s="33"/>
      <c r="H569" s="35"/>
      <c r="I569" s="34"/>
      <c r="J569" t="str">
        <f t="shared" si="8"/>
        <v>Нет данных</v>
      </c>
    </row>
    <row r="570" spans="2:10">
      <c r="B570" s="31"/>
      <c r="C570" s="32"/>
      <c r="D570" s="32"/>
      <c r="E570" s="32"/>
      <c r="F570" s="32"/>
      <c r="G570" s="33"/>
      <c r="H570" s="35"/>
      <c r="I570" s="34"/>
      <c r="J570" t="str">
        <f t="shared" si="8"/>
        <v>Нет данных</v>
      </c>
    </row>
    <row r="571" spans="2:10">
      <c r="B571" s="31"/>
      <c r="C571" s="32"/>
      <c r="D571" s="32"/>
      <c r="E571" s="32"/>
      <c r="F571" s="32"/>
      <c r="G571" s="33"/>
      <c r="H571" s="35"/>
      <c r="I571" s="34"/>
      <c r="J571" t="str">
        <f t="shared" si="8"/>
        <v>Нет данных</v>
      </c>
    </row>
    <row r="572" spans="2:10">
      <c r="B572" s="31"/>
      <c r="C572" s="32"/>
      <c r="D572" s="32"/>
      <c r="E572" s="32"/>
      <c r="F572" s="32"/>
      <c r="G572" s="33"/>
      <c r="H572" s="35"/>
      <c r="I572" s="34"/>
      <c r="J572" t="str">
        <f t="shared" si="8"/>
        <v>Нет данных</v>
      </c>
    </row>
    <row r="573" spans="2:10">
      <c r="B573" s="31"/>
      <c r="C573" s="32"/>
      <c r="D573" s="32"/>
      <c r="E573" s="32"/>
      <c r="F573" s="32"/>
      <c r="G573" s="33"/>
      <c r="H573" s="35"/>
      <c r="I573" s="34"/>
      <c r="J573" t="str">
        <f t="shared" si="8"/>
        <v>Нет данных</v>
      </c>
    </row>
    <row r="574" spans="2:10">
      <c r="B574" s="31"/>
      <c r="C574" s="32"/>
      <c r="D574" s="32"/>
      <c r="E574" s="32"/>
      <c r="F574" s="32"/>
      <c r="G574" s="33"/>
      <c r="H574" s="35"/>
      <c r="I574" s="34"/>
      <c r="J574" t="str">
        <f t="shared" si="8"/>
        <v>Нет данных</v>
      </c>
    </row>
    <row r="575" spans="2:10">
      <c r="B575" s="31"/>
      <c r="C575" s="32"/>
      <c r="D575" s="32"/>
      <c r="E575" s="32"/>
      <c r="F575" s="32"/>
      <c r="G575" s="33"/>
      <c r="H575" s="35"/>
      <c r="I575" s="34"/>
      <c r="J575" t="str">
        <f t="shared" si="8"/>
        <v>Нет данных</v>
      </c>
    </row>
    <row r="576" spans="2:10">
      <c r="B576" s="31"/>
      <c r="C576" s="32"/>
      <c r="D576" s="32"/>
      <c r="E576" s="32"/>
      <c r="F576" s="32"/>
      <c r="G576" s="33"/>
      <c r="H576" s="35"/>
      <c r="I576" s="34"/>
      <c r="J576" t="str">
        <f t="shared" si="8"/>
        <v>Нет данных</v>
      </c>
    </row>
    <row r="577" spans="2:10">
      <c r="B577" s="31"/>
      <c r="C577" s="32"/>
      <c r="D577" s="32"/>
      <c r="E577" s="32"/>
      <c r="F577" s="32"/>
      <c r="G577" s="33"/>
      <c r="H577" s="35"/>
      <c r="I577" s="34"/>
      <c r="J577" t="str">
        <f t="shared" ref="J577:J620" si="9">IF(E577=0,"Нет данных",IF(H577=0,F577-E577,"Нет данных"))</f>
        <v>Нет данных</v>
      </c>
    </row>
    <row r="578" spans="2:10">
      <c r="B578" s="31"/>
      <c r="C578" s="32"/>
      <c r="D578" s="32"/>
      <c r="E578" s="32"/>
      <c r="F578" s="32"/>
      <c r="G578" s="33"/>
      <c r="H578" s="35"/>
      <c r="I578" s="34"/>
      <c r="J578" t="str">
        <f t="shared" si="9"/>
        <v>Нет данных</v>
      </c>
    </row>
    <row r="579" spans="2:10">
      <c r="B579" s="31"/>
      <c r="C579" s="32"/>
      <c r="D579" s="32"/>
      <c r="E579" s="32"/>
      <c r="F579" s="32"/>
      <c r="G579" s="33"/>
      <c r="H579" s="35"/>
      <c r="I579" s="34"/>
      <c r="J579" t="str">
        <f t="shared" si="9"/>
        <v>Нет данных</v>
      </c>
    </row>
    <row r="580" spans="2:10">
      <c r="B580" s="31"/>
      <c r="C580" s="32"/>
      <c r="D580" s="32"/>
      <c r="E580" s="32"/>
      <c r="F580" s="32"/>
      <c r="G580" s="33"/>
      <c r="H580" s="35"/>
      <c r="I580" s="34"/>
      <c r="J580" t="str">
        <f t="shared" si="9"/>
        <v>Нет данных</v>
      </c>
    </row>
    <row r="581" spans="2:10">
      <c r="B581" s="31"/>
      <c r="C581" s="32"/>
      <c r="D581" s="32"/>
      <c r="E581" s="32"/>
      <c r="F581" s="32"/>
      <c r="G581" s="33"/>
      <c r="H581" s="35"/>
      <c r="I581" s="34"/>
      <c r="J581" t="str">
        <f t="shared" si="9"/>
        <v>Нет данных</v>
      </c>
    </row>
    <row r="582" spans="2:10">
      <c r="B582" s="31"/>
      <c r="C582" s="32"/>
      <c r="D582" s="32"/>
      <c r="E582" s="32"/>
      <c r="F582" s="32"/>
      <c r="G582" s="33"/>
      <c r="H582" s="35"/>
      <c r="I582" s="34"/>
      <c r="J582" t="str">
        <f t="shared" si="9"/>
        <v>Нет данных</v>
      </c>
    </row>
    <row r="583" spans="2:10">
      <c r="B583" s="31"/>
      <c r="C583" s="32"/>
      <c r="D583" s="32"/>
      <c r="E583" s="32"/>
      <c r="F583" s="32"/>
      <c r="G583" s="33"/>
      <c r="H583" s="35"/>
      <c r="I583" s="34"/>
      <c r="J583" t="str">
        <f t="shared" si="9"/>
        <v>Нет данных</v>
      </c>
    </row>
    <row r="584" spans="2:10">
      <c r="B584" s="31"/>
      <c r="C584" s="32"/>
      <c r="D584" s="32"/>
      <c r="E584" s="32"/>
      <c r="F584" s="32"/>
      <c r="G584" s="33"/>
      <c r="H584" s="35"/>
      <c r="I584" s="34"/>
      <c r="J584" t="str">
        <f t="shared" si="9"/>
        <v>Нет данных</v>
      </c>
    </row>
    <row r="585" spans="2:10">
      <c r="B585" s="31"/>
      <c r="C585" s="32"/>
      <c r="D585" s="32"/>
      <c r="E585" s="32"/>
      <c r="F585" s="32"/>
      <c r="G585" s="33"/>
      <c r="H585" s="35"/>
      <c r="I585" s="34"/>
      <c r="J585" t="str">
        <f t="shared" si="9"/>
        <v>Нет данных</v>
      </c>
    </row>
    <row r="586" spans="2:10">
      <c r="B586" s="31"/>
      <c r="C586" s="32"/>
      <c r="D586" s="32"/>
      <c r="E586" s="32"/>
      <c r="F586" s="32"/>
      <c r="G586" s="33"/>
      <c r="H586" s="35"/>
      <c r="I586" s="34"/>
      <c r="J586" t="str">
        <f t="shared" si="9"/>
        <v>Нет данных</v>
      </c>
    </row>
    <row r="587" spans="2:10">
      <c r="B587" s="31"/>
      <c r="C587" s="32"/>
      <c r="D587" s="32"/>
      <c r="E587" s="32"/>
      <c r="F587" s="32"/>
      <c r="G587" s="33"/>
      <c r="H587" s="35"/>
      <c r="I587" s="34"/>
      <c r="J587" t="str">
        <f t="shared" si="9"/>
        <v>Нет данных</v>
      </c>
    </row>
    <row r="588" spans="2:10">
      <c r="B588" s="31"/>
      <c r="C588" s="32"/>
      <c r="D588" s="32"/>
      <c r="E588" s="32"/>
      <c r="F588" s="32"/>
      <c r="G588" s="33"/>
      <c r="H588" s="35"/>
      <c r="I588" s="34"/>
      <c r="J588" t="str">
        <f t="shared" si="9"/>
        <v>Нет данных</v>
      </c>
    </row>
    <row r="589" spans="2:10">
      <c r="B589" s="31"/>
      <c r="C589" s="32"/>
      <c r="D589" s="32"/>
      <c r="E589" s="32"/>
      <c r="F589" s="32"/>
      <c r="G589" s="33"/>
      <c r="H589" s="35"/>
      <c r="I589" s="34"/>
      <c r="J589" t="str">
        <f t="shared" si="9"/>
        <v>Нет данных</v>
      </c>
    </row>
    <row r="590" spans="2:10">
      <c r="B590" s="31"/>
      <c r="C590" s="32"/>
      <c r="D590" s="32"/>
      <c r="E590" s="32"/>
      <c r="F590" s="32"/>
      <c r="G590" s="33"/>
      <c r="H590" s="35"/>
      <c r="I590" s="34"/>
      <c r="J590" t="str">
        <f t="shared" si="9"/>
        <v>Нет данных</v>
      </c>
    </row>
    <row r="591" spans="2:10">
      <c r="B591" s="31"/>
      <c r="C591" s="32"/>
      <c r="D591" s="32"/>
      <c r="E591" s="32"/>
      <c r="F591" s="32"/>
      <c r="G591" s="33"/>
      <c r="H591" s="35"/>
      <c r="I591" s="34"/>
      <c r="J591" t="str">
        <f t="shared" si="9"/>
        <v>Нет данных</v>
      </c>
    </row>
    <row r="592" spans="2:10">
      <c r="B592" s="31"/>
      <c r="C592" s="32"/>
      <c r="D592" s="32"/>
      <c r="E592" s="32"/>
      <c r="F592" s="32"/>
      <c r="G592" s="33"/>
      <c r="H592" s="35"/>
      <c r="I592" s="34"/>
      <c r="J592" t="str">
        <f t="shared" si="9"/>
        <v>Нет данных</v>
      </c>
    </row>
    <row r="593" spans="2:10">
      <c r="B593" s="31"/>
      <c r="C593" s="32"/>
      <c r="D593" s="32"/>
      <c r="E593" s="32"/>
      <c r="F593" s="32"/>
      <c r="G593" s="33"/>
      <c r="H593" s="35"/>
      <c r="I593" s="34"/>
      <c r="J593" t="str">
        <f t="shared" si="9"/>
        <v>Нет данных</v>
      </c>
    </row>
    <row r="594" spans="2:10">
      <c r="B594" s="31"/>
      <c r="C594" s="32"/>
      <c r="D594" s="32"/>
      <c r="E594" s="32"/>
      <c r="F594" s="32"/>
      <c r="G594" s="33"/>
      <c r="H594" s="35"/>
      <c r="I594" s="34"/>
      <c r="J594" t="str">
        <f t="shared" si="9"/>
        <v>Нет данных</v>
      </c>
    </row>
    <row r="595" spans="2:10">
      <c r="B595" s="31"/>
      <c r="C595" s="32"/>
      <c r="D595" s="32"/>
      <c r="E595" s="32"/>
      <c r="F595" s="32"/>
      <c r="G595" s="33"/>
      <c r="H595" s="35"/>
      <c r="I595" s="34"/>
      <c r="J595" t="str">
        <f t="shared" si="9"/>
        <v>Нет данных</v>
      </c>
    </row>
    <row r="596" spans="2:10">
      <c r="B596" s="31"/>
      <c r="C596" s="32"/>
      <c r="D596" s="32"/>
      <c r="E596" s="32"/>
      <c r="F596" s="32"/>
      <c r="G596" s="33"/>
      <c r="H596" s="35"/>
      <c r="I596" s="34"/>
      <c r="J596" t="str">
        <f t="shared" si="9"/>
        <v>Нет данных</v>
      </c>
    </row>
    <row r="597" spans="2:10">
      <c r="B597" s="31"/>
      <c r="C597" s="32"/>
      <c r="D597" s="32"/>
      <c r="E597" s="32"/>
      <c r="F597" s="32"/>
      <c r="G597" s="33"/>
      <c r="H597" s="35"/>
      <c r="I597" s="34"/>
      <c r="J597" t="str">
        <f t="shared" si="9"/>
        <v>Нет данных</v>
      </c>
    </row>
    <row r="598" spans="2:10">
      <c r="B598" s="31"/>
      <c r="C598" s="32"/>
      <c r="D598" s="32"/>
      <c r="E598" s="32"/>
      <c r="F598" s="32"/>
      <c r="G598" s="33"/>
      <c r="H598" s="35"/>
      <c r="I598" s="34"/>
      <c r="J598" t="str">
        <f t="shared" si="9"/>
        <v>Нет данных</v>
      </c>
    </row>
    <row r="599" spans="2:10">
      <c r="B599" s="31"/>
      <c r="C599" s="32"/>
      <c r="D599" s="32"/>
      <c r="E599" s="32"/>
      <c r="F599" s="32"/>
      <c r="G599" s="33"/>
      <c r="H599" s="35"/>
      <c r="I599" s="34"/>
      <c r="J599" t="str">
        <f t="shared" si="9"/>
        <v>Нет данных</v>
      </c>
    </row>
    <row r="600" spans="2:10">
      <c r="B600" s="31"/>
      <c r="C600" s="32"/>
      <c r="D600" s="32"/>
      <c r="E600" s="32"/>
      <c r="F600" s="32"/>
      <c r="G600" s="33"/>
      <c r="H600" s="35"/>
      <c r="I600" s="34"/>
      <c r="J600" t="str">
        <f t="shared" si="9"/>
        <v>Нет данных</v>
      </c>
    </row>
    <row r="601" spans="2:10">
      <c r="B601" s="31"/>
      <c r="C601" s="32"/>
      <c r="D601" s="32"/>
      <c r="E601" s="32"/>
      <c r="F601" s="32"/>
      <c r="G601" s="33"/>
      <c r="H601" s="35"/>
      <c r="I601" s="34"/>
      <c r="J601" t="str">
        <f t="shared" si="9"/>
        <v>Нет данных</v>
      </c>
    </row>
    <row r="602" spans="2:10">
      <c r="B602" s="31"/>
      <c r="C602" s="32"/>
      <c r="D602" s="32"/>
      <c r="E602" s="32"/>
      <c r="F602" s="32"/>
      <c r="G602" s="33"/>
      <c r="H602" s="35"/>
      <c r="I602" s="34"/>
      <c r="J602" t="str">
        <f t="shared" si="9"/>
        <v>Нет данных</v>
      </c>
    </row>
    <row r="603" spans="2:10">
      <c r="B603" s="31"/>
      <c r="C603" s="32"/>
      <c r="D603" s="32"/>
      <c r="E603" s="32"/>
      <c r="F603" s="32"/>
      <c r="G603" s="33"/>
      <c r="H603" s="35"/>
      <c r="I603" s="34"/>
      <c r="J603" t="str">
        <f t="shared" si="9"/>
        <v>Нет данных</v>
      </c>
    </row>
    <row r="604" spans="2:10">
      <c r="B604" s="31"/>
      <c r="C604" s="32"/>
      <c r="D604" s="32"/>
      <c r="E604" s="32"/>
      <c r="F604" s="32"/>
      <c r="G604" s="33"/>
      <c r="H604" s="35"/>
      <c r="I604" s="34"/>
      <c r="J604" t="str">
        <f t="shared" si="9"/>
        <v>Нет данных</v>
      </c>
    </row>
    <row r="605" spans="2:10">
      <c r="B605" s="31"/>
      <c r="C605" s="32"/>
      <c r="D605" s="32"/>
      <c r="E605" s="32"/>
      <c r="F605" s="32"/>
      <c r="G605" s="33"/>
      <c r="H605" s="35"/>
      <c r="I605" s="34"/>
      <c r="J605" t="str">
        <f t="shared" si="9"/>
        <v>Нет данных</v>
      </c>
    </row>
    <row r="606" spans="2:10">
      <c r="B606" s="31"/>
      <c r="C606" s="32"/>
      <c r="D606" s="32"/>
      <c r="E606" s="32"/>
      <c r="F606" s="32"/>
      <c r="G606" s="33"/>
      <c r="H606" s="35"/>
      <c r="I606" s="34"/>
      <c r="J606" t="str">
        <f t="shared" si="9"/>
        <v>Нет данных</v>
      </c>
    </row>
    <row r="607" spans="2:10">
      <c r="B607" s="31"/>
      <c r="C607" s="32"/>
      <c r="D607" s="32"/>
      <c r="E607" s="32"/>
      <c r="F607" s="32"/>
      <c r="G607" s="33"/>
      <c r="H607" s="35"/>
      <c r="I607" s="34"/>
      <c r="J607" t="str">
        <f t="shared" si="9"/>
        <v>Нет данных</v>
      </c>
    </row>
    <row r="608" spans="2:10">
      <c r="B608" s="31"/>
      <c r="C608" s="32"/>
      <c r="D608" s="32"/>
      <c r="E608" s="32"/>
      <c r="F608" s="32"/>
      <c r="G608" s="33"/>
      <c r="H608" s="35"/>
      <c r="I608" s="34"/>
      <c r="J608" t="str">
        <f t="shared" si="9"/>
        <v>Нет данных</v>
      </c>
    </row>
    <row r="609" spans="2:10">
      <c r="B609" s="31"/>
      <c r="C609" s="32"/>
      <c r="D609" s="32"/>
      <c r="E609" s="32"/>
      <c r="F609" s="32"/>
      <c r="G609" s="33"/>
      <c r="H609" s="35"/>
      <c r="I609" s="34"/>
      <c r="J609" t="str">
        <f t="shared" si="9"/>
        <v>Нет данных</v>
      </c>
    </row>
    <row r="610" spans="2:10">
      <c r="B610" s="31"/>
      <c r="C610" s="32"/>
      <c r="D610" s="32"/>
      <c r="E610" s="32"/>
      <c r="F610" s="32"/>
      <c r="G610" s="33"/>
      <c r="H610" s="35"/>
      <c r="I610" s="34"/>
      <c r="J610" t="str">
        <f t="shared" si="9"/>
        <v>Нет данных</v>
      </c>
    </row>
    <row r="611" spans="2:10">
      <c r="B611" s="31"/>
      <c r="C611" s="32"/>
      <c r="D611" s="32"/>
      <c r="E611" s="32"/>
      <c r="F611" s="32"/>
      <c r="G611" s="33"/>
      <c r="H611" s="35"/>
      <c r="I611" s="34"/>
      <c r="J611" t="str">
        <f t="shared" si="9"/>
        <v>Нет данных</v>
      </c>
    </row>
    <row r="612" spans="2:10">
      <c r="B612" s="31"/>
      <c r="C612" s="32"/>
      <c r="D612" s="32"/>
      <c r="E612" s="32"/>
      <c r="F612" s="32"/>
      <c r="G612" s="33"/>
      <c r="H612" s="35"/>
      <c r="I612" s="34"/>
      <c r="J612" t="str">
        <f t="shared" si="9"/>
        <v>Нет данных</v>
      </c>
    </row>
    <row r="613" spans="2:10">
      <c r="B613" s="31"/>
      <c r="C613" s="32"/>
      <c r="D613" s="32"/>
      <c r="E613" s="32"/>
      <c r="F613" s="32"/>
      <c r="G613" s="33"/>
      <c r="H613" s="35"/>
      <c r="I613" s="34"/>
      <c r="J613" t="str">
        <f t="shared" si="9"/>
        <v>Нет данных</v>
      </c>
    </row>
    <row r="614" spans="2:10">
      <c r="B614" s="31"/>
      <c r="C614" s="32"/>
      <c r="D614" s="32"/>
      <c r="E614" s="32"/>
      <c r="F614" s="32"/>
      <c r="G614" s="33"/>
      <c r="H614" s="35"/>
      <c r="I614" s="34"/>
      <c r="J614" t="str">
        <f t="shared" si="9"/>
        <v>Нет данных</v>
      </c>
    </row>
    <row r="615" spans="2:10">
      <c r="B615" s="31"/>
      <c r="C615" s="32"/>
      <c r="D615" s="32"/>
      <c r="E615" s="32"/>
      <c r="F615" s="32"/>
      <c r="G615" s="33"/>
      <c r="H615" s="35"/>
      <c r="I615" s="34"/>
      <c r="J615" t="str">
        <f t="shared" si="9"/>
        <v>Нет данных</v>
      </c>
    </row>
    <row r="616" spans="2:10">
      <c r="B616" s="31"/>
      <c r="C616" s="32"/>
      <c r="D616" s="32"/>
      <c r="E616" s="32"/>
      <c r="F616" s="32"/>
      <c r="G616" s="33"/>
      <c r="H616" s="35"/>
      <c r="I616" s="34"/>
      <c r="J616" t="str">
        <f t="shared" si="9"/>
        <v>Нет данных</v>
      </c>
    </row>
    <row r="617" spans="2:10">
      <c r="B617" s="31"/>
      <c r="C617" s="32"/>
      <c r="D617" s="32"/>
      <c r="E617" s="32"/>
      <c r="F617" s="32"/>
      <c r="G617" s="33"/>
      <c r="H617" s="35"/>
      <c r="I617" s="34"/>
      <c r="J617" t="str">
        <f t="shared" si="9"/>
        <v>Нет данных</v>
      </c>
    </row>
    <row r="618" spans="2:10">
      <c r="B618" s="31"/>
      <c r="C618" s="32"/>
      <c r="D618" s="32"/>
      <c r="E618" s="32"/>
      <c r="F618" s="32"/>
      <c r="G618" s="33"/>
      <c r="H618" s="35"/>
      <c r="I618" s="34"/>
      <c r="J618" t="str">
        <f t="shared" si="9"/>
        <v>Нет данных</v>
      </c>
    </row>
    <row r="619" spans="2:10">
      <c r="B619" s="31"/>
      <c r="C619" s="32"/>
      <c r="D619" s="32"/>
      <c r="E619" s="32"/>
      <c r="F619" s="32"/>
      <c r="G619" s="33"/>
      <c r="H619" s="35"/>
      <c r="I619" s="34"/>
      <c r="J619" t="str">
        <f t="shared" si="9"/>
        <v>Нет данных</v>
      </c>
    </row>
    <row r="620" spans="2:10">
      <c r="B620" s="31"/>
      <c r="C620" s="32"/>
      <c r="D620" s="32"/>
      <c r="E620" s="32"/>
      <c r="F620" s="32"/>
      <c r="G620" s="33"/>
      <c r="H620" s="35"/>
      <c r="I620" s="34"/>
      <c r="J620" t="str">
        <f t="shared" si="9"/>
        <v>Нет данных</v>
      </c>
    </row>
  </sheetData>
  <sheetProtection formatCells="0"/>
  <mergeCells count="1">
    <mergeCell ref="B1:J1"/>
  </mergeCells>
  <pageMargins left="0.7" right="0.7" top="0.75" bottom="0.75" header="0.3" footer="0.3"/>
  <pageSetup paperSize="9"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3:U66"/>
  <sheetViews>
    <sheetView tabSelected="1" workbookViewId="0">
      <selection activeCell="Q7" sqref="Q7"/>
    </sheetView>
  </sheetViews>
  <sheetFormatPr defaultRowHeight="15"/>
  <cols>
    <col min="1" max="1" width="39.28515625" customWidth="1"/>
    <col min="2" max="2" width="10.85546875" customWidth="1"/>
    <col min="3" max="3" width="11.7109375" customWidth="1"/>
    <col min="4" max="4" width="12.42578125" customWidth="1"/>
    <col min="5" max="5" width="10.7109375" customWidth="1"/>
    <col min="7" max="14" width="9.85546875" customWidth="1"/>
    <col min="15" max="15" width="7.85546875" customWidth="1"/>
    <col min="16" max="18" width="9.140625" customWidth="1"/>
    <col min="19" max="19" width="7.85546875" customWidth="1"/>
    <col min="21" max="21" width="12.28515625" customWidth="1"/>
  </cols>
  <sheetData>
    <row r="3" spans="1:21">
      <c r="M3" s="135" t="s">
        <v>351</v>
      </c>
      <c r="N3" s="135"/>
      <c r="O3" s="91">
        <v>16</v>
      </c>
      <c r="P3" s="135" t="s">
        <v>352</v>
      </c>
      <c r="Q3" s="135"/>
      <c r="R3" s="135"/>
      <c r="S3" s="91">
        <v>23</v>
      </c>
    </row>
    <row r="4" spans="1:21">
      <c r="A4" s="132" t="s">
        <v>1</v>
      </c>
      <c r="B4" s="133" t="s">
        <v>353</v>
      </c>
      <c r="C4" s="133" t="s">
        <v>354</v>
      </c>
      <c r="D4" s="132" t="s">
        <v>355</v>
      </c>
      <c r="E4" s="134" t="s">
        <v>356</v>
      </c>
      <c r="F4" s="134"/>
      <c r="G4" s="132" t="s">
        <v>357</v>
      </c>
      <c r="H4" s="132"/>
      <c r="I4" s="132"/>
      <c r="J4" s="132"/>
      <c r="K4" s="132"/>
      <c r="L4" s="132"/>
      <c r="M4" s="132"/>
      <c r="N4" s="132"/>
      <c r="O4" s="136" t="s">
        <v>358</v>
      </c>
      <c r="P4" s="136"/>
      <c r="Q4" s="136"/>
      <c r="R4" s="137" t="s">
        <v>359</v>
      </c>
      <c r="S4" s="137"/>
      <c r="T4" s="132" t="s">
        <v>360</v>
      </c>
      <c r="U4" s="132" t="s">
        <v>361</v>
      </c>
    </row>
    <row r="5" spans="1:21">
      <c r="A5" s="132"/>
      <c r="B5" s="133"/>
      <c r="C5" s="133"/>
      <c r="D5" s="132"/>
      <c r="E5" s="134"/>
      <c r="F5" s="134"/>
      <c r="G5" s="132" t="s">
        <v>362</v>
      </c>
      <c r="H5" s="132"/>
      <c r="I5" s="132" t="s">
        <v>363</v>
      </c>
      <c r="J5" s="132"/>
      <c r="K5" s="132" t="s">
        <v>364</v>
      </c>
      <c r="L5" s="132"/>
      <c r="M5" s="132" t="s">
        <v>365</v>
      </c>
      <c r="N5" s="132"/>
      <c r="O5" s="133" t="s">
        <v>366</v>
      </c>
      <c r="P5" s="134" t="s">
        <v>367</v>
      </c>
      <c r="Q5" s="134" t="s">
        <v>368</v>
      </c>
      <c r="R5" s="137"/>
      <c r="S5" s="137"/>
      <c r="T5" s="132"/>
      <c r="U5" s="132"/>
    </row>
    <row r="6" spans="1:21">
      <c r="A6" s="132"/>
      <c r="B6" s="133"/>
      <c r="C6" s="133"/>
      <c r="D6" s="132"/>
      <c r="E6" s="93" t="s">
        <v>367</v>
      </c>
      <c r="F6" s="94" t="s">
        <v>369</v>
      </c>
      <c r="G6" s="95" t="s">
        <v>367</v>
      </c>
      <c r="H6" s="92" t="s">
        <v>370</v>
      </c>
      <c r="I6" s="95" t="s">
        <v>367</v>
      </c>
      <c r="J6" s="92" t="s">
        <v>370</v>
      </c>
      <c r="K6" s="95" t="s">
        <v>367</v>
      </c>
      <c r="L6" s="92" t="s">
        <v>370</v>
      </c>
      <c r="M6" s="92" t="s">
        <v>367</v>
      </c>
      <c r="N6" s="92" t="s">
        <v>370</v>
      </c>
      <c r="O6" s="133"/>
      <c r="P6" s="134"/>
      <c r="Q6" s="134"/>
      <c r="R6" s="96" t="s">
        <v>367</v>
      </c>
      <c r="S6" s="96" t="s">
        <v>369</v>
      </c>
      <c r="T6" s="132"/>
      <c r="U6" s="132"/>
    </row>
    <row r="7" spans="1:21" ht="13.9" customHeight="1">
      <c r="A7" s="97"/>
      <c r="B7" s="98">
        <v>8000</v>
      </c>
      <c r="C7" s="98">
        <v>500000</v>
      </c>
      <c r="D7" s="99">
        <f>C7/1.2</f>
        <v>416666.66666666669</v>
      </c>
      <c r="E7" s="98">
        <v>20000</v>
      </c>
      <c r="F7" s="99">
        <f>E7/D7*100</f>
        <v>4.8</v>
      </c>
      <c r="G7" s="98">
        <v>5000</v>
      </c>
      <c r="H7" s="99">
        <f>G7/D7*100</f>
        <v>1.2</v>
      </c>
      <c r="I7" s="98">
        <v>20000</v>
      </c>
      <c r="J7" s="99">
        <f>I7/C7*100</f>
        <v>4</v>
      </c>
      <c r="K7" s="98"/>
      <c r="L7" s="99">
        <f>K7/C7*100</f>
        <v>0</v>
      </c>
      <c r="M7" s="99">
        <f>G7+I7+K7</f>
        <v>25000</v>
      </c>
      <c r="N7" s="99">
        <f>H7+J7+L7</f>
        <v>5.2</v>
      </c>
      <c r="O7" s="98">
        <v>4</v>
      </c>
      <c r="P7" s="100">
        <f>C7*Q7/100</f>
        <v>876.71232876712327</v>
      </c>
      <c r="Q7" s="101">
        <f>$O$3/100/365*O7*100</f>
        <v>0.17534246575342466</v>
      </c>
      <c r="R7" s="101"/>
      <c r="S7" s="99">
        <f>F7+N7+Q7</f>
        <v>10.175342465753424</v>
      </c>
      <c r="T7" s="99">
        <v>0.6</v>
      </c>
      <c r="U7" s="99">
        <f>IF(F7&gt;$S$2,B7*0.1*T7,B7*T7-B7*T7*S7/100)</f>
        <v>480</v>
      </c>
    </row>
    <row r="8" spans="1:21">
      <c r="A8" s="97">
        <v>283</v>
      </c>
      <c r="B8" s="98">
        <v>29000</v>
      </c>
      <c r="C8" s="98">
        <v>1758300</v>
      </c>
      <c r="D8" s="99">
        <f t="shared" ref="D8:D10" si="0">C8/1.2</f>
        <v>1465250</v>
      </c>
      <c r="E8" s="98">
        <v>540000</v>
      </c>
      <c r="F8" s="99">
        <f t="shared" ref="F8:F10" si="1">E8/D8*100</f>
        <v>36.853779218563389</v>
      </c>
      <c r="G8" s="98"/>
      <c r="H8" s="99">
        <f t="shared" ref="H8:H10" si="2">G8/D8*100</f>
        <v>0</v>
      </c>
      <c r="I8" s="98"/>
      <c r="J8" s="99">
        <f t="shared" ref="J8:J10" si="3">I8/C8*100</f>
        <v>0</v>
      </c>
      <c r="K8" s="98"/>
      <c r="L8" s="99">
        <f t="shared" ref="L8:L10" si="4">K8/C8*100</f>
        <v>0</v>
      </c>
      <c r="M8" s="99">
        <f t="shared" ref="M8:N10" si="5">G8+I8+K8</f>
        <v>0</v>
      </c>
      <c r="N8" s="99">
        <f t="shared" si="5"/>
        <v>0</v>
      </c>
      <c r="O8" s="98">
        <v>0</v>
      </c>
      <c r="P8" s="100">
        <f t="shared" ref="P8:P10" si="6">C8*Q8/100</f>
        <v>0</v>
      </c>
      <c r="Q8" s="101">
        <f t="shared" ref="Q8:Q66" si="7">$O$3/100/365*O8*100</f>
        <v>0</v>
      </c>
      <c r="R8" s="101"/>
      <c r="S8" s="99">
        <f t="shared" ref="S8:S10" si="8">F8+N8+Q8</f>
        <v>36.853779218563389</v>
      </c>
      <c r="T8" s="99">
        <v>0.6</v>
      </c>
      <c r="U8" s="99">
        <f>IF(F8&gt;$S$2,B8*0.1*T8,B8*T8-B8*T8*S8/100)</f>
        <v>1740</v>
      </c>
    </row>
    <row r="9" spans="1:21">
      <c r="A9" s="97">
        <v>345</v>
      </c>
      <c r="B9" s="98">
        <v>2893</v>
      </c>
      <c r="C9" s="98">
        <v>182556.48</v>
      </c>
      <c r="D9" s="99">
        <f t="shared" si="0"/>
        <v>152130.40000000002</v>
      </c>
      <c r="E9" s="98">
        <v>-155240</v>
      </c>
      <c r="F9" s="99">
        <f t="shared" si="1"/>
        <v>-102.04403590603847</v>
      </c>
      <c r="G9" s="98"/>
      <c r="H9" s="99">
        <f t="shared" si="2"/>
        <v>0</v>
      </c>
      <c r="I9" s="98"/>
      <c r="J9" s="99">
        <f t="shared" si="3"/>
        <v>0</v>
      </c>
      <c r="K9" s="98"/>
      <c r="L9" s="99">
        <f t="shared" si="4"/>
        <v>0</v>
      </c>
      <c r="M9" s="99">
        <f t="shared" si="5"/>
        <v>0</v>
      </c>
      <c r="N9" s="99">
        <f t="shared" si="5"/>
        <v>0</v>
      </c>
      <c r="O9" s="98">
        <v>6</v>
      </c>
      <c r="P9" s="100">
        <f t="shared" si="6"/>
        <v>480.14855013698639</v>
      </c>
      <c r="Q9" s="101">
        <f t="shared" si="7"/>
        <v>0.26301369863013702</v>
      </c>
      <c r="R9" s="101"/>
      <c r="S9" s="99">
        <f t="shared" si="8"/>
        <v>-101.78102220740834</v>
      </c>
      <c r="T9" s="99">
        <v>0.6</v>
      </c>
      <c r="U9" s="99">
        <f>IF(F9&gt;$S$2,B9*0.1*T9,B9*T9-B9*T9*S9/100)</f>
        <v>3502.5149834761942</v>
      </c>
    </row>
    <row r="10" spans="1:21">
      <c r="A10" s="102" t="s">
        <v>371</v>
      </c>
      <c r="B10" s="98">
        <v>8977.5</v>
      </c>
      <c r="C10" s="103">
        <v>573764.85</v>
      </c>
      <c r="D10" s="99">
        <f t="shared" si="0"/>
        <v>478137.375</v>
      </c>
      <c r="E10" s="103">
        <v>46514.85</v>
      </c>
      <c r="F10" s="99">
        <f t="shared" si="1"/>
        <v>9.7283442859910298</v>
      </c>
      <c r="G10" s="98">
        <f>IFERROR(VLOOKUP(A10,'Расчет прибыли'!$B$7:$C$132,2,FALSE),0)</f>
        <v>11500</v>
      </c>
      <c r="H10" s="99">
        <f t="shared" si="2"/>
        <v>2.4051665068015233</v>
      </c>
      <c r="I10" s="98"/>
      <c r="J10" s="99">
        <f t="shared" si="3"/>
        <v>0</v>
      </c>
      <c r="K10" s="98"/>
      <c r="L10" s="99">
        <f t="shared" si="4"/>
        <v>0</v>
      </c>
      <c r="M10" s="99">
        <f t="shared" si="5"/>
        <v>11500</v>
      </c>
      <c r="N10" s="99">
        <f t="shared" si="5"/>
        <v>2.4051665068015233</v>
      </c>
      <c r="O10" s="104">
        <v>5</v>
      </c>
      <c r="P10" s="100">
        <f t="shared" si="6"/>
        <v>1257.5667945205478</v>
      </c>
      <c r="Q10" s="101">
        <f t="shared" si="7"/>
        <v>0.21917808219178081</v>
      </c>
      <c r="R10" s="101"/>
      <c r="S10" s="99">
        <f t="shared" si="8"/>
        <v>12.352688874984334</v>
      </c>
      <c r="T10" s="99">
        <v>0.6</v>
      </c>
      <c r="U10" s="99">
        <f>IF(F10&gt;$S$2,B10*0.1*T10,B10*T10-B10*T10*S10/100)</f>
        <v>538.65</v>
      </c>
    </row>
    <row r="11" spans="1:21">
      <c r="A11" s="102" t="s">
        <v>372</v>
      </c>
      <c r="B11" s="98">
        <v>0</v>
      </c>
      <c r="C11" s="103">
        <v>12080</v>
      </c>
      <c r="D11" s="99">
        <f t="shared" ref="D11:D66" si="9">C11/1.2</f>
        <v>10066.666666666668</v>
      </c>
      <c r="E11" s="103">
        <v>-17335.599999999999</v>
      </c>
      <c r="F11" s="99">
        <f t="shared" ref="F11:F66" si="10">E11/D11*100</f>
        <v>-172.20794701986753</v>
      </c>
      <c r="G11" s="98">
        <f>IFERROR(VLOOKUP(A11,'Расчет прибыли'!$B$7:$C$132,2,FALSE),0)</f>
        <v>0</v>
      </c>
      <c r="H11" s="99">
        <f t="shared" ref="H11:H66" si="11">G11/D11*100</f>
        <v>0</v>
      </c>
      <c r="I11" s="98"/>
      <c r="J11" s="99">
        <f t="shared" ref="J11:J66" si="12">I11/C11*100</f>
        <v>0</v>
      </c>
      <c r="K11" s="98"/>
      <c r="L11" s="99">
        <f t="shared" ref="L11:L66" si="13">K11/C11*100</f>
        <v>0</v>
      </c>
      <c r="M11" s="99">
        <f t="shared" ref="M11:M66" si="14">G11+I11+K11</f>
        <v>0</v>
      </c>
      <c r="N11" s="99">
        <f t="shared" ref="N11:N66" si="15">H11+J11+L11</f>
        <v>0</v>
      </c>
      <c r="O11" s="104">
        <v>6</v>
      </c>
      <c r="P11" s="100">
        <f t="shared" ref="P11:P66" si="16">C11*Q11/100</f>
        <v>31.77205479452055</v>
      </c>
      <c r="Q11" s="101">
        <f t="shared" si="7"/>
        <v>0.26301369863013702</v>
      </c>
      <c r="R11" s="101"/>
      <c r="S11" s="99">
        <f t="shared" ref="S11:S66" si="17">F11+N11+Q11</f>
        <v>-171.94493332123739</v>
      </c>
      <c r="T11" s="99">
        <v>1.6</v>
      </c>
      <c r="U11" s="99">
        <f t="shared" ref="U11:U66" si="18">IF(F11&gt;$S$2,B11*0.1*T11,B11*T11-B11*T11*S11/100)</f>
        <v>0</v>
      </c>
    </row>
    <row r="12" spans="1:21">
      <c r="A12" s="102" t="s">
        <v>373</v>
      </c>
      <c r="B12" s="98">
        <v>32.1</v>
      </c>
      <c r="C12" s="103">
        <v>51656</v>
      </c>
      <c r="D12" s="99">
        <f t="shared" si="9"/>
        <v>43046.666666666672</v>
      </c>
      <c r="E12" s="103">
        <v>-12432.9</v>
      </c>
      <c r="F12" s="99">
        <f t="shared" si="10"/>
        <v>-28.882375716276904</v>
      </c>
      <c r="G12" s="98">
        <f>IFERROR(VLOOKUP(A12,'Расчет прибыли'!$B$7:$C$132,2,FALSE),0)</f>
        <v>0</v>
      </c>
      <c r="H12" s="99">
        <f t="shared" si="11"/>
        <v>0</v>
      </c>
      <c r="I12" s="98"/>
      <c r="J12" s="99">
        <f t="shared" si="12"/>
        <v>0</v>
      </c>
      <c r="K12" s="98"/>
      <c r="L12" s="99">
        <f t="shared" si="13"/>
        <v>0</v>
      </c>
      <c r="M12" s="99">
        <f t="shared" si="14"/>
        <v>0</v>
      </c>
      <c r="N12" s="99">
        <f t="shared" si="15"/>
        <v>0</v>
      </c>
      <c r="O12" s="104">
        <v>7</v>
      </c>
      <c r="P12" s="100">
        <f t="shared" si="16"/>
        <v>158.50608219178082</v>
      </c>
      <c r="Q12" s="101">
        <f t="shared" si="7"/>
        <v>0.30684931506849317</v>
      </c>
      <c r="R12" s="101"/>
      <c r="S12" s="99">
        <f t="shared" si="17"/>
        <v>-28.57552640120841</v>
      </c>
      <c r="T12" s="99">
        <v>2.6</v>
      </c>
      <c r="U12" s="99">
        <f t="shared" si="18"/>
        <v>107.30913433444854</v>
      </c>
    </row>
    <row r="13" spans="1:21">
      <c r="A13" s="102" t="s">
        <v>374</v>
      </c>
      <c r="B13" s="98">
        <v>5227.41</v>
      </c>
      <c r="C13" s="103">
        <v>306376.62</v>
      </c>
      <c r="D13" s="99">
        <f t="shared" si="9"/>
        <v>255313.85</v>
      </c>
      <c r="E13" s="103">
        <v>43426.62</v>
      </c>
      <c r="F13" s="99">
        <f t="shared" si="10"/>
        <v>17.009112509955884</v>
      </c>
      <c r="G13" s="98">
        <f>IFERROR(VLOOKUP(A13,'Расчет прибыли'!$B$7:$C$132,2,FALSE),0)</f>
        <v>11000</v>
      </c>
      <c r="H13" s="99">
        <f t="shared" si="11"/>
        <v>4.3084227510571793</v>
      </c>
      <c r="I13" s="98"/>
      <c r="J13" s="99">
        <f t="shared" si="12"/>
        <v>0</v>
      </c>
      <c r="K13" s="98"/>
      <c r="L13" s="99">
        <f t="shared" si="13"/>
        <v>0</v>
      </c>
      <c r="M13" s="99">
        <f t="shared" si="14"/>
        <v>11000</v>
      </c>
      <c r="N13" s="99">
        <f t="shared" si="15"/>
        <v>4.3084227510571793</v>
      </c>
      <c r="O13" s="104">
        <v>8</v>
      </c>
      <c r="P13" s="100">
        <f t="shared" si="16"/>
        <v>1074.4166400000001</v>
      </c>
      <c r="Q13" s="101">
        <f t="shared" si="7"/>
        <v>0.35068493150684932</v>
      </c>
      <c r="R13" s="101"/>
      <c r="S13" s="99">
        <f t="shared" si="17"/>
        <v>21.668220192519911</v>
      </c>
      <c r="T13" s="99">
        <v>3.6</v>
      </c>
      <c r="U13" s="99">
        <f t="shared" si="18"/>
        <v>1881.8676</v>
      </c>
    </row>
    <row r="14" spans="1:21">
      <c r="A14" s="102" t="s">
        <v>375</v>
      </c>
      <c r="B14" s="98">
        <v>16021.49</v>
      </c>
      <c r="C14" s="103">
        <v>989833</v>
      </c>
      <c r="D14" s="99">
        <f t="shared" si="9"/>
        <v>824860.83333333337</v>
      </c>
      <c r="E14" s="103">
        <v>66283</v>
      </c>
      <c r="F14" s="99">
        <f t="shared" si="10"/>
        <v>8.0356585403800427</v>
      </c>
      <c r="G14" s="98">
        <f>IFERROR(VLOOKUP(A14,'Расчет прибыли'!$B$7:$C$132,2,FALSE),0)</f>
        <v>30500</v>
      </c>
      <c r="H14" s="99">
        <f t="shared" si="11"/>
        <v>3.6975934324274902</v>
      </c>
      <c r="I14" s="98"/>
      <c r="J14" s="99">
        <f t="shared" si="12"/>
        <v>0</v>
      </c>
      <c r="K14" s="98"/>
      <c r="L14" s="99">
        <f t="shared" si="13"/>
        <v>0</v>
      </c>
      <c r="M14" s="99">
        <f t="shared" si="14"/>
        <v>30500</v>
      </c>
      <c r="N14" s="99">
        <f t="shared" si="15"/>
        <v>3.6975934324274902</v>
      </c>
      <c r="O14" s="104">
        <v>9</v>
      </c>
      <c r="P14" s="100">
        <f t="shared" si="16"/>
        <v>3905.0945753424658</v>
      </c>
      <c r="Q14" s="101">
        <f t="shared" si="7"/>
        <v>0.39452054794520547</v>
      </c>
      <c r="R14" s="101"/>
      <c r="S14" s="99">
        <f t="shared" si="17"/>
        <v>12.127772520752739</v>
      </c>
      <c r="T14" s="99">
        <v>4.5999999999999996</v>
      </c>
      <c r="U14" s="99">
        <f t="shared" si="18"/>
        <v>7369.8854000000001</v>
      </c>
    </row>
    <row r="15" spans="1:21">
      <c r="A15" s="102" t="s">
        <v>376</v>
      </c>
      <c r="B15" s="98">
        <v>569.5</v>
      </c>
      <c r="C15" s="103">
        <v>34945</v>
      </c>
      <c r="D15" s="99">
        <f t="shared" si="9"/>
        <v>29120.833333333336</v>
      </c>
      <c r="E15" s="103">
        <v>-5555</v>
      </c>
      <c r="F15" s="99">
        <f t="shared" si="10"/>
        <v>-19.075690370582343</v>
      </c>
      <c r="G15" s="98">
        <f>IFERROR(VLOOKUP(A15,'Расчет прибыли'!$B$7:$C$132,2,FALSE),0)</f>
        <v>4074</v>
      </c>
      <c r="H15" s="99">
        <f t="shared" si="11"/>
        <v>13.989984260981542</v>
      </c>
      <c r="I15" s="98"/>
      <c r="J15" s="99">
        <f t="shared" si="12"/>
        <v>0</v>
      </c>
      <c r="K15" s="98"/>
      <c r="L15" s="99">
        <f t="shared" si="13"/>
        <v>0</v>
      </c>
      <c r="M15" s="99">
        <f t="shared" si="14"/>
        <v>4074</v>
      </c>
      <c r="N15" s="99">
        <f t="shared" si="15"/>
        <v>13.989984260981542</v>
      </c>
      <c r="O15" s="104">
        <v>10</v>
      </c>
      <c r="P15" s="100">
        <f t="shared" si="16"/>
        <v>153.18356164383559</v>
      </c>
      <c r="Q15" s="101">
        <f t="shared" si="7"/>
        <v>0.43835616438356162</v>
      </c>
      <c r="R15" s="101"/>
      <c r="S15" s="99">
        <f t="shared" si="17"/>
        <v>-4.6473499452172398</v>
      </c>
      <c r="T15" s="99">
        <v>5.6</v>
      </c>
      <c r="U15" s="99">
        <f t="shared" si="18"/>
        <v>3337.4132844528681</v>
      </c>
    </row>
    <row r="16" spans="1:21">
      <c r="A16" s="102" t="s">
        <v>377</v>
      </c>
      <c r="B16" s="98">
        <v>20862.400000000001</v>
      </c>
      <c r="C16" s="103">
        <v>1303759.58</v>
      </c>
      <c r="D16" s="99">
        <f t="shared" si="9"/>
        <v>1086466.3166666669</v>
      </c>
      <c r="E16" s="103">
        <v>-20200.419999999998</v>
      </c>
      <c r="F16" s="99">
        <f t="shared" si="10"/>
        <v>-1.8592771529241607</v>
      </c>
      <c r="G16" s="98">
        <f>IFERROR(VLOOKUP(A16,'Расчет прибыли'!$B$7:$C$132,2,FALSE),0)</f>
        <v>20000</v>
      </c>
      <c r="H16" s="99">
        <f t="shared" si="11"/>
        <v>1.8408301935545504</v>
      </c>
      <c r="I16" s="98"/>
      <c r="J16" s="99">
        <f t="shared" si="12"/>
        <v>0</v>
      </c>
      <c r="K16" s="98"/>
      <c r="L16" s="99">
        <f t="shared" si="13"/>
        <v>0</v>
      </c>
      <c r="M16" s="99">
        <f t="shared" si="14"/>
        <v>20000</v>
      </c>
      <c r="N16" s="99">
        <f t="shared" si="15"/>
        <v>1.8408301935545504</v>
      </c>
      <c r="O16" s="104">
        <v>11</v>
      </c>
      <c r="P16" s="100">
        <f t="shared" si="16"/>
        <v>6286.621536438357</v>
      </c>
      <c r="Q16" s="101">
        <f t="shared" si="7"/>
        <v>0.48219178082191783</v>
      </c>
      <c r="R16" s="101"/>
      <c r="S16" s="99">
        <f t="shared" si="17"/>
        <v>0.46374482145230744</v>
      </c>
      <c r="T16" s="99">
        <v>6.6</v>
      </c>
      <c r="U16" s="99">
        <f t="shared" si="18"/>
        <v>137053.30122243759</v>
      </c>
    </row>
    <row r="17" spans="1:21">
      <c r="A17" s="102" t="s">
        <v>378</v>
      </c>
      <c r="B17" s="98">
        <v>4276.12</v>
      </c>
      <c r="C17" s="103">
        <v>264874.07</v>
      </c>
      <c r="D17" s="99">
        <f>C17/1.2</f>
        <v>220728.39166666669</v>
      </c>
      <c r="E17" s="103">
        <v>-318431.44</v>
      </c>
      <c r="F17" s="99">
        <f t="shared" si="10"/>
        <v>-144.26392436224504</v>
      </c>
      <c r="G17" s="98">
        <f>IFERROR(VLOOKUP(A17,'Расчет прибыли'!$B$7:$C$132,2,FALSE),0)</f>
        <v>0</v>
      </c>
      <c r="H17" s="99">
        <f t="shared" si="11"/>
        <v>0</v>
      </c>
      <c r="I17" s="98"/>
      <c r="J17" s="99">
        <f>I17/C17*100</f>
        <v>0</v>
      </c>
      <c r="K17" s="98"/>
      <c r="L17" s="99">
        <f>K17/C17*100</f>
        <v>0</v>
      </c>
      <c r="M17" s="99">
        <f t="shared" si="14"/>
        <v>0</v>
      </c>
      <c r="N17" s="99">
        <f t="shared" si="15"/>
        <v>0</v>
      </c>
      <c r="O17" s="104">
        <v>12</v>
      </c>
      <c r="P17" s="100">
        <f>C17*Q17/100</f>
        <v>1393.3101764383564</v>
      </c>
      <c r="Q17" s="101">
        <f t="shared" si="7"/>
        <v>0.52602739726027403</v>
      </c>
      <c r="R17" s="101"/>
      <c r="S17" s="99">
        <f t="shared" si="17"/>
        <v>-143.73789696498477</v>
      </c>
      <c r="T17" s="99">
        <v>7.6</v>
      </c>
      <c r="U17" s="99">
        <f t="shared" si="18"/>
        <v>79211.189693713211</v>
      </c>
    </row>
    <row r="18" spans="1:21">
      <c r="A18" s="102" t="s">
        <v>379</v>
      </c>
      <c r="B18" s="98">
        <v>272.85000000000002</v>
      </c>
      <c r="C18" s="103">
        <v>21440.18</v>
      </c>
      <c r="D18" s="99">
        <f>C18/1.2</f>
        <v>17866.816666666669</v>
      </c>
      <c r="E18" s="103">
        <v>-27587.82</v>
      </c>
      <c r="F18" s="99">
        <f t="shared" si="10"/>
        <v>-154.40814396147792</v>
      </c>
      <c r="G18" s="98">
        <f>IFERROR(VLOOKUP(A18,'Расчет прибыли'!$B$7:$C$132,2,FALSE),0)</f>
        <v>0</v>
      </c>
      <c r="H18" s="99">
        <f t="shared" si="11"/>
        <v>0</v>
      </c>
      <c r="I18" s="98"/>
      <c r="J18" s="99">
        <f>I18/C18*100</f>
        <v>0</v>
      </c>
      <c r="K18" s="98"/>
      <c r="L18" s="99">
        <f>K18/C18*100</f>
        <v>0</v>
      </c>
      <c r="M18" s="99">
        <f t="shared" si="14"/>
        <v>0</v>
      </c>
      <c r="N18" s="99">
        <f t="shared" si="15"/>
        <v>0</v>
      </c>
      <c r="O18" s="104">
        <v>13</v>
      </c>
      <c r="P18" s="100">
        <f>C18*Q18/100</f>
        <v>122.17965589041096</v>
      </c>
      <c r="Q18" s="101">
        <f t="shared" si="7"/>
        <v>0.56986301369863013</v>
      </c>
      <c r="R18" s="101"/>
      <c r="S18" s="99">
        <f t="shared" si="17"/>
        <v>-153.83828094777928</v>
      </c>
      <c r="T18" s="99">
        <v>8.6</v>
      </c>
      <c r="U18" s="99">
        <f t="shared" si="18"/>
        <v>5956.3406462677358</v>
      </c>
    </row>
    <row r="19" spans="1:21">
      <c r="A19" s="102" t="s">
        <v>380</v>
      </c>
      <c r="B19" s="98">
        <v>158.47999999999999</v>
      </c>
      <c r="C19" s="103">
        <v>17724</v>
      </c>
      <c r="D19" s="99">
        <f t="shared" si="9"/>
        <v>14770</v>
      </c>
      <c r="E19" s="103">
        <v>-32932.339999999997</v>
      </c>
      <c r="F19" s="99">
        <f t="shared" si="10"/>
        <v>-222.96777251184832</v>
      </c>
      <c r="G19" s="98">
        <f>IFERROR(VLOOKUP(A19,'Расчет прибыли'!$B$7:$C$132,2,FALSE),0)</f>
        <v>0</v>
      </c>
      <c r="H19" s="99">
        <f t="shared" si="11"/>
        <v>0</v>
      </c>
      <c r="I19" s="98"/>
      <c r="J19" s="99">
        <f t="shared" si="12"/>
        <v>0</v>
      </c>
      <c r="K19" s="98"/>
      <c r="L19" s="99">
        <f t="shared" si="13"/>
        <v>0</v>
      </c>
      <c r="M19" s="99">
        <f t="shared" si="14"/>
        <v>0</v>
      </c>
      <c r="N19" s="99">
        <f t="shared" si="15"/>
        <v>0</v>
      </c>
      <c r="O19" s="104">
        <v>14</v>
      </c>
      <c r="P19" s="100">
        <f t="shared" si="16"/>
        <v>108.77194520547945</v>
      </c>
      <c r="Q19" s="101">
        <f t="shared" si="7"/>
        <v>0.61369863013698633</v>
      </c>
      <c r="R19" s="101"/>
      <c r="S19" s="99">
        <f t="shared" si="17"/>
        <v>-222.35407388171134</v>
      </c>
      <c r="T19" s="99">
        <v>9.6</v>
      </c>
      <c r="U19" s="99">
        <f t="shared" si="18"/>
        <v>4904.3206683622666</v>
      </c>
    </row>
    <row r="20" spans="1:21">
      <c r="A20" s="102" t="s">
        <v>381</v>
      </c>
      <c r="B20" s="98">
        <v>8105.22</v>
      </c>
      <c r="C20" s="103">
        <v>468446.06</v>
      </c>
      <c r="D20" s="99">
        <f t="shared" si="9"/>
        <v>390371.71666666667</v>
      </c>
      <c r="E20" s="103">
        <v>-22691.94</v>
      </c>
      <c r="F20" s="99">
        <f t="shared" si="10"/>
        <v>-5.8129057590963615</v>
      </c>
      <c r="G20" s="98">
        <f>IFERROR(VLOOKUP(A20,'Расчет прибыли'!$B$7:$C$132,2,FALSE),0)</f>
        <v>21406</v>
      </c>
      <c r="H20" s="99">
        <f t="shared" si="11"/>
        <v>5.4834915251501952</v>
      </c>
      <c r="I20" s="98"/>
      <c r="J20" s="99">
        <f t="shared" si="12"/>
        <v>0</v>
      </c>
      <c r="K20" s="98"/>
      <c r="L20" s="99">
        <f t="shared" si="13"/>
        <v>0</v>
      </c>
      <c r="M20" s="99">
        <f t="shared" si="14"/>
        <v>21406</v>
      </c>
      <c r="N20" s="99">
        <f t="shared" si="15"/>
        <v>5.4834915251501952</v>
      </c>
      <c r="O20" s="104">
        <v>15</v>
      </c>
      <c r="P20" s="100">
        <f t="shared" si="16"/>
        <v>3080.1932712328771</v>
      </c>
      <c r="Q20" s="101">
        <f t="shared" si="7"/>
        <v>0.65753424657534254</v>
      </c>
      <c r="R20" s="101"/>
      <c r="S20" s="99">
        <f t="shared" si="17"/>
        <v>0.32812001262917623</v>
      </c>
      <c r="T20" s="99">
        <v>10.6</v>
      </c>
      <c r="U20" s="99">
        <f t="shared" si="18"/>
        <v>85633.426601791201</v>
      </c>
    </row>
    <row r="21" spans="1:21">
      <c r="A21" s="102" t="s">
        <v>382</v>
      </c>
      <c r="B21" s="98">
        <v>135.76</v>
      </c>
      <c r="C21" s="103">
        <v>8130.42</v>
      </c>
      <c r="D21" s="99">
        <f t="shared" si="9"/>
        <v>6775.35</v>
      </c>
      <c r="E21" s="103">
        <v>-11125.14</v>
      </c>
      <c r="F21" s="99">
        <f t="shared" si="10"/>
        <v>-164.20022581859237</v>
      </c>
      <c r="G21" s="98">
        <f>IFERROR(VLOOKUP(A21,'Расчет прибыли'!$B$7:$C$132,2,FALSE),0)</f>
        <v>0</v>
      </c>
      <c r="H21" s="99">
        <f t="shared" si="11"/>
        <v>0</v>
      </c>
      <c r="I21" s="98"/>
      <c r="J21" s="99">
        <f t="shared" si="12"/>
        <v>0</v>
      </c>
      <c r="K21" s="98"/>
      <c r="L21" s="99">
        <f t="shared" si="13"/>
        <v>0</v>
      </c>
      <c r="M21" s="99">
        <f t="shared" si="14"/>
        <v>0</v>
      </c>
      <c r="N21" s="99">
        <f t="shared" si="15"/>
        <v>0</v>
      </c>
      <c r="O21" s="104">
        <v>16</v>
      </c>
      <c r="P21" s="100">
        <f t="shared" si="16"/>
        <v>57.024315616438351</v>
      </c>
      <c r="Q21" s="101">
        <f t="shared" si="7"/>
        <v>0.70136986301369864</v>
      </c>
      <c r="R21" s="101"/>
      <c r="S21" s="99">
        <f t="shared" si="17"/>
        <v>-163.49885595557868</v>
      </c>
      <c r="T21" s="99">
        <v>11.6</v>
      </c>
      <c r="U21" s="99">
        <f t="shared" si="18"/>
        <v>4149.622143405405</v>
      </c>
    </row>
    <row r="22" spans="1:21">
      <c r="A22" s="102" t="s">
        <v>383</v>
      </c>
      <c r="B22" s="98">
        <v>586.44000000000005</v>
      </c>
      <c r="C22" s="103">
        <v>37650.69</v>
      </c>
      <c r="D22" s="99">
        <f t="shared" si="9"/>
        <v>31375.575000000004</v>
      </c>
      <c r="E22" s="103">
        <v>-2174.31</v>
      </c>
      <c r="F22" s="99">
        <f t="shared" si="10"/>
        <v>-6.9299447101766249</v>
      </c>
      <c r="G22" s="98">
        <f>IFERROR(VLOOKUP(A22,'Расчет прибыли'!$B$7:$C$132,2,FALSE),0)</f>
        <v>2000</v>
      </c>
      <c r="H22" s="99">
        <f t="shared" si="11"/>
        <v>6.3743851706303385</v>
      </c>
      <c r="I22" s="98"/>
      <c r="J22" s="99">
        <f t="shared" si="12"/>
        <v>0</v>
      </c>
      <c r="K22" s="98"/>
      <c r="L22" s="99">
        <f t="shared" si="13"/>
        <v>0</v>
      </c>
      <c r="M22" s="99">
        <f t="shared" si="14"/>
        <v>2000</v>
      </c>
      <c r="N22" s="99">
        <f t="shared" si="15"/>
        <v>6.3743851706303385</v>
      </c>
      <c r="O22" s="104">
        <v>17</v>
      </c>
      <c r="P22" s="100">
        <f t="shared" si="16"/>
        <v>280.5750049315069</v>
      </c>
      <c r="Q22" s="101">
        <f t="shared" si="7"/>
        <v>0.74520547945205484</v>
      </c>
      <c r="R22" s="101"/>
      <c r="S22" s="99">
        <f t="shared" si="17"/>
        <v>0.18964593990576839</v>
      </c>
      <c r="T22" s="99">
        <v>12.6</v>
      </c>
      <c r="U22" s="99">
        <f t="shared" si="18"/>
        <v>7375.1307884102098</v>
      </c>
    </row>
    <row r="23" spans="1:21">
      <c r="A23" s="102" t="s">
        <v>384</v>
      </c>
      <c r="B23" s="98">
        <v>2892.66</v>
      </c>
      <c r="C23" s="103">
        <v>156685.32999999999</v>
      </c>
      <c r="D23" s="99">
        <f t="shared" si="9"/>
        <v>130571.10833333332</v>
      </c>
      <c r="E23" s="103">
        <v>-181112.01</v>
      </c>
      <c r="F23" s="99">
        <f t="shared" si="10"/>
        <v>-138.70756885791417</v>
      </c>
      <c r="G23" s="98">
        <f>IFERROR(VLOOKUP(A23,'Расчет прибыли'!$B$7:$C$132,2,FALSE),0)</f>
        <v>0</v>
      </c>
      <c r="H23" s="99">
        <f t="shared" si="11"/>
        <v>0</v>
      </c>
      <c r="I23" s="98"/>
      <c r="J23" s="99">
        <f t="shared" si="12"/>
        <v>0</v>
      </c>
      <c r="K23" s="98"/>
      <c r="L23" s="99">
        <f t="shared" si="13"/>
        <v>0</v>
      </c>
      <c r="M23" s="99">
        <f t="shared" si="14"/>
        <v>0</v>
      </c>
      <c r="N23" s="99">
        <f t="shared" si="15"/>
        <v>0</v>
      </c>
      <c r="O23" s="104">
        <v>18</v>
      </c>
      <c r="P23" s="100">
        <f t="shared" si="16"/>
        <v>1236.3116449315066</v>
      </c>
      <c r="Q23" s="101">
        <f t="shared" si="7"/>
        <v>0.78904109589041094</v>
      </c>
      <c r="R23" s="101"/>
      <c r="S23" s="99">
        <f t="shared" si="17"/>
        <v>-137.91852776202376</v>
      </c>
      <c r="T23" s="99">
        <v>13.6</v>
      </c>
      <c r="U23" s="99">
        <f t="shared" si="18"/>
        <v>93597.56755818901</v>
      </c>
    </row>
    <row r="24" spans="1:21">
      <c r="A24" s="102" t="s">
        <v>385</v>
      </c>
      <c r="B24" s="98">
        <v>11017.89</v>
      </c>
      <c r="C24" s="103">
        <v>751142.29</v>
      </c>
      <c r="D24" s="99">
        <f t="shared" si="9"/>
        <v>625951.90833333344</v>
      </c>
      <c r="E24" s="103">
        <v>18789.79</v>
      </c>
      <c r="F24" s="99">
        <f t="shared" si="10"/>
        <v>3.0017945068703291</v>
      </c>
      <c r="G24" s="98">
        <f>IFERROR(VLOOKUP(A24,'Расчет прибыли'!$B$7:$C$132,2,FALSE),0)</f>
        <v>16000</v>
      </c>
      <c r="H24" s="99">
        <f t="shared" si="11"/>
        <v>2.5561069128460332</v>
      </c>
      <c r="I24" s="98"/>
      <c r="J24" s="99">
        <f t="shared" si="12"/>
        <v>0</v>
      </c>
      <c r="K24" s="98"/>
      <c r="L24" s="99">
        <f t="shared" si="13"/>
        <v>0</v>
      </c>
      <c r="M24" s="99">
        <f t="shared" si="14"/>
        <v>16000</v>
      </c>
      <c r="N24" s="99">
        <f t="shared" si="15"/>
        <v>2.5561069128460332</v>
      </c>
      <c r="O24" s="104">
        <v>19</v>
      </c>
      <c r="P24" s="100">
        <f t="shared" si="16"/>
        <v>6256.0892098630138</v>
      </c>
      <c r="Q24" s="101">
        <f t="shared" si="7"/>
        <v>0.83287671232876703</v>
      </c>
      <c r="R24" s="101"/>
      <c r="S24" s="99">
        <f t="shared" si="17"/>
        <v>6.3907781320451296</v>
      </c>
      <c r="T24" s="99">
        <v>14.6</v>
      </c>
      <c r="U24" s="99">
        <f t="shared" si="18"/>
        <v>16086.1194</v>
      </c>
    </row>
    <row r="25" spans="1:21">
      <c r="A25" s="102" t="s">
        <v>386</v>
      </c>
      <c r="B25" s="98">
        <v>22.8</v>
      </c>
      <c r="C25" s="103">
        <v>1777.2</v>
      </c>
      <c r="D25" s="99">
        <f t="shared" si="9"/>
        <v>1481</v>
      </c>
      <c r="E25" s="103">
        <v>-31702.799999999999</v>
      </c>
      <c r="F25" s="99">
        <f t="shared" si="10"/>
        <v>-2140.6347062795408</v>
      </c>
      <c r="G25" s="98">
        <f>IFERROR(VLOOKUP(A25,'Расчет прибыли'!$B$7:$C$132,2,FALSE),0)</f>
        <v>3572</v>
      </c>
      <c r="H25" s="99">
        <f t="shared" si="11"/>
        <v>241.18838622552329</v>
      </c>
      <c r="I25" s="98"/>
      <c r="J25" s="99">
        <f t="shared" si="12"/>
        <v>0</v>
      </c>
      <c r="K25" s="98"/>
      <c r="L25" s="99">
        <f t="shared" si="13"/>
        <v>0</v>
      </c>
      <c r="M25" s="99">
        <f t="shared" si="14"/>
        <v>3572</v>
      </c>
      <c r="N25" s="99">
        <f t="shared" si="15"/>
        <v>241.18838622552329</v>
      </c>
      <c r="O25" s="104">
        <v>20</v>
      </c>
      <c r="P25" s="100">
        <f t="shared" si="16"/>
        <v>15.580931506849316</v>
      </c>
      <c r="Q25" s="101">
        <f t="shared" si="7"/>
        <v>0.87671232876712324</v>
      </c>
      <c r="R25" s="101"/>
      <c r="S25" s="99">
        <f t="shared" si="17"/>
        <v>-1898.5696077252503</v>
      </c>
      <c r="T25" s="99">
        <v>15.6</v>
      </c>
      <c r="U25" s="99">
        <f t="shared" si="18"/>
        <v>7108.5123807571699</v>
      </c>
    </row>
    <row r="26" spans="1:21">
      <c r="A26" s="102" t="s">
        <v>387</v>
      </c>
      <c r="B26" s="98">
        <v>0</v>
      </c>
      <c r="C26" s="103">
        <v>28000</v>
      </c>
      <c r="D26" s="99">
        <f t="shared" si="9"/>
        <v>23333.333333333336</v>
      </c>
      <c r="E26" s="103">
        <v>-11391.2</v>
      </c>
      <c r="F26" s="99">
        <f t="shared" si="10"/>
        <v>-48.819428571428567</v>
      </c>
      <c r="G26" s="98">
        <f>IFERROR(VLOOKUP(A26,'Расчет прибыли'!$B$7:$C$132,2,FALSE),0)</f>
        <v>0</v>
      </c>
      <c r="H26" s="99">
        <f t="shared" si="11"/>
        <v>0</v>
      </c>
      <c r="I26" s="98"/>
      <c r="J26" s="99">
        <f t="shared" si="12"/>
        <v>0</v>
      </c>
      <c r="K26" s="98"/>
      <c r="L26" s="99">
        <f t="shared" si="13"/>
        <v>0</v>
      </c>
      <c r="M26" s="99">
        <f t="shared" si="14"/>
        <v>0</v>
      </c>
      <c r="N26" s="99">
        <f t="shared" si="15"/>
        <v>0</v>
      </c>
      <c r="O26" s="104">
        <v>21</v>
      </c>
      <c r="P26" s="100">
        <f t="shared" si="16"/>
        <v>257.75342465753425</v>
      </c>
      <c r="Q26" s="101">
        <f t="shared" si="7"/>
        <v>0.92054794520547956</v>
      </c>
      <c r="R26" s="101"/>
      <c r="S26" s="99">
        <f t="shared" si="17"/>
        <v>-47.89888062622309</v>
      </c>
      <c r="T26" s="99">
        <v>16.600000000000001</v>
      </c>
      <c r="U26" s="99">
        <f t="shared" si="18"/>
        <v>0</v>
      </c>
    </row>
    <row r="27" spans="1:21">
      <c r="A27" s="102" t="s">
        <v>388</v>
      </c>
      <c r="B27" s="98">
        <v>10992.64</v>
      </c>
      <c r="C27" s="103">
        <v>684416</v>
      </c>
      <c r="D27" s="99">
        <f t="shared" si="9"/>
        <v>570346.66666666674</v>
      </c>
      <c r="E27" s="103">
        <v>-498304</v>
      </c>
      <c r="F27" s="99">
        <f t="shared" si="10"/>
        <v>-87.368617916588732</v>
      </c>
      <c r="G27" s="98">
        <f>IFERROR(VLOOKUP(A27,'Расчет прибыли'!$B$7:$C$132,2,FALSE),0)</f>
        <v>19000</v>
      </c>
      <c r="H27" s="99">
        <f t="shared" si="11"/>
        <v>3.3313072751075365</v>
      </c>
      <c r="I27" s="98"/>
      <c r="J27" s="99">
        <f t="shared" si="12"/>
        <v>0</v>
      </c>
      <c r="K27" s="98"/>
      <c r="L27" s="99">
        <f t="shared" si="13"/>
        <v>0</v>
      </c>
      <c r="M27" s="99">
        <f t="shared" si="14"/>
        <v>19000</v>
      </c>
      <c r="N27" s="99">
        <f t="shared" si="15"/>
        <v>3.3313072751075365</v>
      </c>
      <c r="O27" s="104">
        <v>22</v>
      </c>
      <c r="P27" s="100">
        <f t="shared" si="16"/>
        <v>6600.395397260274</v>
      </c>
      <c r="Q27" s="101">
        <f t="shared" si="7"/>
        <v>0.96438356164383565</v>
      </c>
      <c r="R27" s="101"/>
      <c r="S27" s="99">
        <f t="shared" si="17"/>
        <v>-83.072927079837356</v>
      </c>
      <c r="T27" s="99">
        <v>17.600000000000001</v>
      </c>
      <c r="U27" s="99">
        <f t="shared" si="18"/>
        <v>354192.04147974297</v>
      </c>
    </row>
    <row r="28" spans="1:21">
      <c r="A28" s="102" t="s">
        <v>389</v>
      </c>
      <c r="B28" s="98">
        <v>17351.439999999999</v>
      </c>
      <c r="C28" s="103">
        <v>1933397.6</v>
      </c>
      <c r="D28" s="99">
        <f t="shared" si="9"/>
        <v>1611164.6666666667</v>
      </c>
      <c r="E28" s="103">
        <v>839597.6</v>
      </c>
      <c r="F28" s="99">
        <f t="shared" si="10"/>
        <v>52.111222233854015</v>
      </c>
      <c r="G28" s="98">
        <f>IFERROR(VLOOKUP(A28,'Расчет прибыли'!$B$7:$C$132,2,FALSE),0)</f>
        <v>14000</v>
      </c>
      <c r="H28" s="99">
        <f t="shared" si="11"/>
        <v>0.86893663258917875</v>
      </c>
      <c r="I28" s="98"/>
      <c r="J28" s="99">
        <f t="shared" si="12"/>
        <v>0</v>
      </c>
      <c r="K28" s="98"/>
      <c r="L28" s="99">
        <f t="shared" si="13"/>
        <v>0</v>
      </c>
      <c r="M28" s="99">
        <f t="shared" si="14"/>
        <v>14000</v>
      </c>
      <c r="N28" s="99">
        <f t="shared" si="15"/>
        <v>0.86893663258917875</v>
      </c>
      <c r="O28" s="104">
        <v>23</v>
      </c>
      <c r="P28" s="100">
        <f t="shared" si="16"/>
        <v>19492.885391780826</v>
      </c>
      <c r="Q28" s="101">
        <f t="shared" si="7"/>
        <v>1.0082191780821919</v>
      </c>
      <c r="R28" s="101"/>
      <c r="S28" s="99">
        <f t="shared" si="17"/>
        <v>53.988378044525383</v>
      </c>
      <c r="T28" s="99">
        <v>18.600000000000001</v>
      </c>
      <c r="U28" s="99">
        <f t="shared" si="18"/>
        <v>32273.678400000004</v>
      </c>
    </row>
    <row r="29" spans="1:21">
      <c r="A29" s="102" t="s">
        <v>390</v>
      </c>
      <c r="B29" s="98">
        <v>10644.48</v>
      </c>
      <c r="C29" s="103">
        <v>724792.31999999995</v>
      </c>
      <c r="D29" s="99">
        <f t="shared" si="9"/>
        <v>603993.59999999998</v>
      </c>
      <c r="E29" s="103">
        <v>5944.32</v>
      </c>
      <c r="F29" s="99">
        <f t="shared" si="10"/>
        <v>0.98416936868205229</v>
      </c>
      <c r="G29" s="98">
        <f>IFERROR(VLOOKUP(A29,'Расчет прибыли'!$B$7:$C$132,2,FALSE),0)</f>
        <v>17000</v>
      </c>
      <c r="H29" s="99">
        <f t="shared" si="11"/>
        <v>2.8145993599932186</v>
      </c>
      <c r="I29" s="98"/>
      <c r="J29" s="99">
        <f t="shared" si="12"/>
        <v>0</v>
      </c>
      <c r="K29" s="98"/>
      <c r="L29" s="99">
        <f t="shared" si="13"/>
        <v>0</v>
      </c>
      <c r="M29" s="99">
        <f t="shared" si="14"/>
        <v>17000</v>
      </c>
      <c r="N29" s="99">
        <f t="shared" si="15"/>
        <v>2.8145993599932186</v>
      </c>
      <c r="O29" s="104">
        <v>24</v>
      </c>
      <c r="P29" s="100">
        <f t="shared" si="16"/>
        <v>7625.2123528767124</v>
      </c>
      <c r="Q29" s="101">
        <f t="shared" si="7"/>
        <v>1.0520547945205481</v>
      </c>
      <c r="R29" s="101"/>
      <c r="S29" s="99">
        <f t="shared" si="17"/>
        <v>4.8508235231958192</v>
      </c>
      <c r="T29" s="99">
        <v>19.600000000000001</v>
      </c>
      <c r="U29" s="99">
        <f t="shared" si="18"/>
        <v>20863.180800000002</v>
      </c>
    </row>
    <row r="30" spans="1:21">
      <c r="A30" s="102" t="s">
        <v>391</v>
      </c>
      <c r="B30" s="98">
        <v>5322.24</v>
      </c>
      <c r="C30" s="103">
        <v>362396.15999999997</v>
      </c>
      <c r="D30" s="99">
        <f t="shared" si="9"/>
        <v>301996.79999999999</v>
      </c>
      <c r="E30" s="103">
        <v>17948.16</v>
      </c>
      <c r="F30" s="99">
        <f t="shared" si="10"/>
        <v>5.9431623116536336</v>
      </c>
      <c r="G30" s="98">
        <f>IFERROR(VLOOKUP(A30,'Расчет прибыли'!$B$7:$C$132,2,FALSE),0)</f>
        <v>10000</v>
      </c>
      <c r="H30" s="99">
        <f t="shared" si="11"/>
        <v>3.3112933646979044</v>
      </c>
      <c r="I30" s="98"/>
      <c r="J30" s="99">
        <f t="shared" si="12"/>
        <v>0</v>
      </c>
      <c r="K30" s="98"/>
      <c r="L30" s="99">
        <f t="shared" si="13"/>
        <v>0</v>
      </c>
      <c r="M30" s="99">
        <f t="shared" si="14"/>
        <v>10000</v>
      </c>
      <c r="N30" s="99">
        <f t="shared" si="15"/>
        <v>3.3112933646979044</v>
      </c>
      <c r="O30" s="104">
        <v>25</v>
      </c>
      <c r="P30" s="100">
        <f t="shared" si="16"/>
        <v>3971.4647671232874</v>
      </c>
      <c r="Q30" s="101">
        <f t="shared" si="7"/>
        <v>1.095890410958904</v>
      </c>
      <c r="R30" s="101"/>
      <c r="S30" s="99">
        <f t="shared" si="17"/>
        <v>10.350346087310442</v>
      </c>
      <c r="T30" s="99">
        <v>20.6</v>
      </c>
      <c r="U30" s="99">
        <f t="shared" si="18"/>
        <v>10963.814400000001</v>
      </c>
    </row>
    <row r="31" spans="1:21">
      <c r="A31" s="102" t="s">
        <v>392</v>
      </c>
      <c r="B31" s="98">
        <v>10644.48</v>
      </c>
      <c r="C31" s="103">
        <v>724792.31999999995</v>
      </c>
      <c r="D31" s="99">
        <f t="shared" si="9"/>
        <v>603993.59999999998</v>
      </c>
      <c r="E31" s="103">
        <v>20920.32</v>
      </c>
      <c r="F31" s="99">
        <f t="shared" si="10"/>
        <v>3.4636658401678426</v>
      </c>
      <c r="G31" s="98">
        <f>IFERROR(VLOOKUP(A31,'Расчет прибыли'!$B$7:$C$132,2,FALSE),0)</f>
        <v>9000</v>
      </c>
      <c r="H31" s="99">
        <f t="shared" si="11"/>
        <v>1.4900820141140569</v>
      </c>
      <c r="I31" s="98"/>
      <c r="J31" s="99">
        <f t="shared" si="12"/>
        <v>0</v>
      </c>
      <c r="K31" s="98"/>
      <c r="L31" s="99">
        <f t="shared" si="13"/>
        <v>0</v>
      </c>
      <c r="M31" s="99">
        <f t="shared" si="14"/>
        <v>9000</v>
      </c>
      <c r="N31" s="99">
        <f t="shared" si="15"/>
        <v>1.4900820141140569</v>
      </c>
      <c r="O31" s="104">
        <v>26</v>
      </c>
      <c r="P31" s="100">
        <f t="shared" si="16"/>
        <v>8260.6467156164363</v>
      </c>
      <c r="Q31" s="101">
        <f t="shared" si="7"/>
        <v>1.1397260273972603</v>
      </c>
      <c r="R31" s="101"/>
      <c r="S31" s="99">
        <f t="shared" si="17"/>
        <v>6.0934738816791594</v>
      </c>
      <c r="T31" s="99">
        <v>21.6</v>
      </c>
      <c r="U31" s="99">
        <f t="shared" si="18"/>
        <v>22992.076800000003</v>
      </c>
    </row>
    <row r="32" spans="1:21">
      <c r="A32" s="102" t="s">
        <v>393</v>
      </c>
      <c r="B32" s="98">
        <v>3151.26</v>
      </c>
      <c r="C32" s="103">
        <v>194108.1</v>
      </c>
      <c r="D32" s="99">
        <f t="shared" si="9"/>
        <v>161756.75</v>
      </c>
      <c r="E32" s="103">
        <v>16964.099999999999</v>
      </c>
      <c r="F32" s="99">
        <f t="shared" si="10"/>
        <v>10.487413971905344</v>
      </c>
      <c r="G32" s="98">
        <f>IFERROR(VLOOKUP(A32,'Расчет прибыли'!$B$7:$C$132,2,FALSE),0)</f>
        <v>0</v>
      </c>
      <c r="H32" s="99">
        <f t="shared" si="11"/>
        <v>0</v>
      </c>
      <c r="I32" s="98"/>
      <c r="J32" s="99">
        <f t="shared" si="12"/>
        <v>0</v>
      </c>
      <c r="K32" s="98"/>
      <c r="L32" s="99">
        <f t="shared" si="13"/>
        <v>0</v>
      </c>
      <c r="M32" s="99">
        <f t="shared" si="14"/>
        <v>0</v>
      </c>
      <c r="N32" s="99">
        <f t="shared" si="15"/>
        <v>0</v>
      </c>
      <c r="O32" s="104">
        <v>27</v>
      </c>
      <c r="P32" s="100">
        <f t="shared" si="16"/>
        <v>2297.3890191780824</v>
      </c>
      <c r="Q32" s="101">
        <f t="shared" si="7"/>
        <v>1.1835616438356165</v>
      </c>
      <c r="R32" s="101"/>
      <c r="S32" s="99">
        <f t="shared" si="17"/>
        <v>11.670975615740961</v>
      </c>
      <c r="T32" s="99">
        <v>22.6</v>
      </c>
      <c r="U32" s="99">
        <f t="shared" si="18"/>
        <v>7121.847600000001</v>
      </c>
    </row>
    <row r="33" spans="1:21">
      <c r="A33" s="102" t="s">
        <v>394</v>
      </c>
      <c r="B33" s="98">
        <v>1276.6500000000001</v>
      </c>
      <c r="C33" s="103">
        <v>73890.42</v>
      </c>
      <c r="D33" s="99">
        <f t="shared" si="9"/>
        <v>61575.35</v>
      </c>
      <c r="E33" s="103">
        <v>-13484.58</v>
      </c>
      <c r="F33" s="99">
        <f t="shared" si="10"/>
        <v>-21.89931522922728</v>
      </c>
      <c r="G33" s="98">
        <f>IFERROR(VLOOKUP(A33,'Расчет прибыли'!$B$7:$C$132,2,FALSE),0)</f>
        <v>0</v>
      </c>
      <c r="H33" s="99">
        <f t="shared" si="11"/>
        <v>0</v>
      </c>
      <c r="I33" s="98"/>
      <c r="J33" s="99">
        <f t="shared" si="12"/>
        <v>0</v>
      </c>
      <c r="K33" s="98"/>
      <c r="L33" s="99">
        <f t="shared" si="13"/>
        <v>0</v>
      </c>
      <c r="M33" s="99">
        <f t="shared" si="14"/>
        <v>0</v>
      </c>
      <c r="N33" s="99">
        <f t="shared" si="15"/>
        <v>0</v>
      </c>
      <c r="O33" s="104">
        <v>28</v>
      </c>
      <c r="P33" s="100">
        <f t="shared" si="16"/>
        <v>906.92899068493148</v>
      </c>
      <c r="Q33" s="101">
        <f t="shared" si="7"/>
        <v>1.2273972602739727</v>
      </c>
      <c r="R33" s="101"/>
      <c r="S33" s="99">
        <f t="shared" si="17"/>
        <v>-20.671917968953309</v>
      </c>
      <c r="T33" s="99">
        <v>23.6</v>
      </c>
      <c r="U33" s="99">
        <f t="shared" si="18"/>
        <v>36357.169761715166</v>
      </c>
    </row>
    <row r="34" spans="1:21">
      <c r="A34" s="102" t="s">
        <v>395</v>
      </c>
      <c r="B34" s="98">
        <v>13568.2</v>
      </c>
      <c r="C34" s="103">
        <v>830521.6</v>
      </c>
      <c r="D34" s="99">
        <f t="shared" si="9"/>
        <v>692101.33333333337</v>
      </c>
      <c r="E34" s="103">
        <v>84521.600000000006</v>
      </c>
      <c r="F34" s="99">
        <f t="shared" si="10"/>
        <v>12.212315730259153</v>
      </c>
      <c r="G34" s="98">
        <f>IFERROR(VLOOKUP(A34,'Расчет прибыли'!$B$7:$C$132,2,FALSE),0)</f>
        <v>40000</v>
      </c>
      <c r="H34" s="99">
        <f t="shared" si="11"/>
        <v>5.7795004970370423</v>
      </c>
      <c r="I34" s="98"/>
      <c r="J34" s="99">
        <f t="shared" si="12"/>
        <v>0</v>
      </c>
      <c r="K34" s="98"/>
      <c r="L34" s="99">
        <f t="shared" si="13"/>
        <v>0</v>
      </c>
      <c r="M34" s="99">
        <f t="shared" si="14"/>
        <v>40000</v>
      </c>
      <c r="N34" s="99">
        <f t="shared" si="15"/>
        <v>5.7795004970370423</v>
      </c>
      <c r="O34" s="104">
        <v>29</v>
      </c>
      <c r="P34" s="100">
        <f t="shared" si="16"/>
        <v>10557.863627397262</v>
      </c>
      <c r="Q34" s="101">
        <f t="shared" si="7"/>
        <v>1.2712328767123289</v>
      </c>
      <c r="R34" s="101"/>
      <c r="S34" s="99">
        <f t="shared" si="17"/>
        <v>19.263049104008523</v>
      </c>
      <c r="T34" s="99">
        <v>24.6</v>
      </c>
      <c r="U34" s="99">
        <f t="shared" si="18"/>
        <v>33377.772000000004</v>
      </c>
    </row>
    <row r="35" spans="1:21">
      <c r="A35" s="102" t="s">
        <v>396</v>
      </c>
      <c r="B35" s="98">
        <v>20377.080000000002</v>
      </c>
      <c r="C35" s="103">
        <v>1170072.48</v>
      </c>
      <c r="D35" s="99">
        <f t="shared" si="9"/>
        <v>975060.4</v>
      </c>
      <c r="E35" s="103">
        <v>152964.48000000001</v>
      </c>
      <c r="F35" s="99">
        <f t="shared" si="10"/>
        <v>15.68769278292914</v>
      </c>
      <c r="G35" s="98">
        <f>IFERROR(VLOOKUP(A35,'Расчет прибыли'!$B$7:$C$132,2,FALSE),0)</f>
        <v>21000</v>
      </c>
      <c r="H35" s="99">
        <f t="shared" si="11"/>
        <v>2.1537127341034465</v>
      </c>
      <c r="I35" s="98"/>
      <c r="J35" s="99">
        <f t="shared" si="12"/>
        <v>0</v>
      </c>
      <c r="K35" s="98"/>
      <c r="L35" s="99">
        <f t="shared" si="13"/>
        <v>0</v>
      </c>
      <c r="M35" s="99">
        <f t="shared" si="14"/>
        <v>21000</v>
      </c>
      <c r="N35" s="99">
        <f t="shared" si="15"/>
        <v>2.1537127341034465</v>
      </c>
      <c r="O35" s="104">
        <v>30</v>
      </c>
      <c r="P35" s="100">
        <f t="shared" si="16"/>
        <v>15387.254531506851</v>
      </c>
      <c r="Q35" s="101">
        <f t="shared" si="7"/>
        <v>1.3150684931506851</v>
      </c>
      <c r="R35" s="101"/>
      <c r="S35" s="99">
        <f t="shared" si="17"/>
        <v>19.156474010183274</v>
      </c>
      <c r="T35" s="99">
        <v>25.6</v>
      </c>
      <c r="U35" s="99">
        <f t="shared" si="18"/>
        <v>52165.324800000009</v>
      </c>
    </row>
    <row r="36" spans="1:21">
      <c r="A36" s="102" t="s">
        <v>397</v>
      </c>
      <c r="B36" s="98">
        <v>7915.48</v>
      </c>
      <c r="C36" s="103">
        <v>506704.96</v>
      </c>
      <c r="D36" s="99">
        <f t="shared" si="9"/>
        <v>422254.13333333336</v>
      </c>
      <c r="E36" s="103">
        <v>-29145.040000000001</v>
      </c>
      <c r="F36" s="99">
        <f t="shared" si="10"/>
        <v>-6.9022509667164096</v>
      </c>
      <c r="G36" s="98">
        <f>IFERROR(VLOOKUP(A36,'Расчет прибыли'!$B$7:$C$132,2,FALSE),0)</f>
        <v>18000</v>
      </c>
      <c r="H36" s="99">
        <f t="shared" si="11"/>
        <v>4.2628357141007651</v>
      </c>
      <c r="I36" s="98"/>
      <c r="J36" s="99">
        <f t="shared" si="12"/>
        <v>0</v>
      </c>
      <c r="K36" s="98"/>
      <c r="L36" s="99">
        <f t="shared" si="13"/>
        <v>0</v>
      </c>
      <c r="M36" s="99">
        <f t="shared" si="14"/>
        <v>18000</v>
      </c>
      <c r="N36" s="99">
        <f t="shared" si="15"/>
        <v>4.2628357141007651</v>
      </c>
      <c r="O36" s="104">
        <v>31</v>
      </c>
      <c r="P36" s="100">
        <f t="shared" si="16"/>
        <v>6885.6345249315073</v>
      </c>
      <c r="Q36" s="101">
        <f t="shared" si="7"/>
        <v>1.3589041095890411</v>
      </c>
      <c r="R36" s="101"/>
      <c r="S36" s="99">
        <f t="shared" si="17"/>
        <v>-1.2805111430266034</v>
      </c>
      <c r="T36" s="99">
        <v>26.6</v>
      </c>
      <c r="U36" s="99">
        <f t="shared" si="18"/>
        <v>213247.90685107955</v>
      </c>
    </row>
    <row r="37" spans="1:21">
      <c r="A37" s="102" t="s">
        <v>398</v>
      </c>
      <c r="B37" s="98">
        <v>1936.8</v>
      </c>
      <c r="C37" s="103">
        <v>120812.4</v>
      </c>
      <c r="D37" s="99">
        <f t="shared" si="9"/>
        <v>100677</v>
      </c>
      <c r="E37" s="103">
        <v>-5187.6000000000004</v>
      </c>
      <c r="F37" s="99">
        <f t="shared" si="10"/>
        <v>-5.1527161119222864</v>
      </c>
      <c r="G37" s="98">
        <f>IFERROR(VLOOKUP(A37,'Расчет прибыли'!$B$7:$C$132,2,FALSE),0)</f>
        <v>5895</v>
      </c>
      <c r="H37" s="99">
        <f t="shared" si="11"/>
        <v>5.8553592180935068</v>
      </c>
      <c r="I37" s="98"/>
      <c r="J37" s="99">
        <f t="shared" si="12"/>
        <v>0</v>
      </c>
      <c r="K37" s="98"/>
      <c r="L37" s="99">
        <f t="shared" si="13"/>
        <v>0</v>
      </c>
      <c r="M37" s="99">
        <f t="shared" si="14"/>
        <v>5895</v>
      </c>
      <c r="N37" s="99">
        <f t="shared" si="15"/>
        <v>5.8553592180935068</v>
      </c>
      <c r="O37" s="104">
        <v>32</v>
      </c>
      <c r="P37" s="100">
        <f t="shared" si="16"/>
        <v>1694.6835287671233</v>
      </c>
      <c r="Q37" s="101">
        <f t="shared" si="7"/>
        <v>1.4027397260273973</v>
      </c>
      <c r="R37" s="101"/>
      <c r="S37" s="99">
        <f t="shared" si="17"/>
        <v>2.1053828321986177</v>
      </c>
      <c r="T37" s="99">
        <v>27.6</v>
      </c>
      <c r="U37" s="99">
        <f t="shared" si="18"/>
        <v>52330.233290444972</v>
      </c>
    </row>
    <row r="38" spans="1:21">
      <c r="A38" s="102" t="s">
        <v>399</v>
      </c>
      <c r="B38" s="98">
        <v>5779.2</v>
      </c>
      <c r="C38" s="103">
        <v>355661.6</v>
      </c>
      <c r="D38" s="99">
        <f t="shared" si="9"/>
        <v>296384.66666666669</v>
      </c>
      <c r="E38" s="103">
        <v>9511.6</v>
      </c>
      <c r="F38" s="99">
        <f t="shared" si="10"/>
        <v>3.2092078537576167</v>
      </c>
      <c r="G38" s="98">
        <f>IFERROR(VLOOKUP(A38,'Расчет прибыли'!$B$7:$C$132,2,FALSE),0)</f>
        <v>10000</v>
      </c>
      <c r="H38" s="99">
        <f t="shared" si="11"/>
        <v>3.3739937063770729</v>
      </c>
      <c r="I38" s="98"/>
      <c r="J38" s="99">
        <f t="shared" si="12"/>
        <v>0</v>
      </c>
      <c r="K38" s="98"/>
      <c r="L38" s="99">
        <f t="shared" si="13"/>
        <v>0</v>
      </c>
      <c r="M38" s="99">
        <f t="shared" si="14"/>
        <v>10000</v>
      </c>
      <c r="N38" s="99">
        <f t="shared" si="15"/>
        <v>3.3739937063770729</v>
      </c>
      <c r="O38" s="104">
        <v>33</v>
      </c>
      <c r="P38" s="100">
        <f t="shared" si="16"/>
        <v>5144.9130082191778</v>
      </c>
      <c r="Q38" s="101">
        <f t="shared" si="7"/>
        <v>1.4465753424657535</v>
      </c>
      <c r="R38" s="101"/>
      <c r="S38" s="99">
        <f t="shared" si="17"/>
        <v>8.0297769026004424</v>
      </c>
      <c r="T38" s="99">
        <v>28.6</v>
      </c>
      <c r="U38" s="99">
        <f t="shared" si="18"/>
        <v>16528.511999999999</v>
      </c>
    </row>
    <row r="39" spans="1:21">
      <c r="A39" s="102" t="s">
        <v>400</v>
      </c>
      <c r="B39" s="98">
        <v>7944.16</v>
      </c>
      <c r="C39" s="103">
        <v>470155.2</v>
      </c>
      <c r="D39" s="99">
        <f t="shared" si="9"/>
        <v>391796</v>
      </c>
      <c r="E39" s="103">
        <v>-476100.08</v>
      </c>
      <c r="F39" s="99">
        <f t="shared" si="10"/>
        <v>-121.51734065687245</v>
      </c>
      <c r="G39" s="98">
        <f>IFERROR(VLOOKUP(A39,'Расчет прибыли'!$B$7:$C$132,2,FALSE),0)</f>
        <v>30032</v>
      </c>
      <c r="H39" s="99">
        <f t="shared" si="11"/>
        <v>7.6652135294898365</v>
      </c>
      <c r="I39" s="98"/>
      <c r="J39" s="99">
        <f t="shared" si="12"/>
        <v>0</v>
      </c>
      <c r="K39" s="98"/>
      <c r="L39" s="99">
        <f t="shared" si="13"/>
        <v>0</v>
      </c>
      <c r="M39" s="99">
        <f t="shared" si="14"/>
        <v>30032</v>
      </c>
      <c r="N39" s="99">
        <f t="shared" si="15"/>
        <v>7.6652135294898365</v>
      </c>
      <c r="O39" s="104">
        <v>34</v>
      </c>
      <c r="P39" s="100">
        <f t="shared" si="16"/>
        <v>7007.2446246575346</v>
      </c>
      <c r="Q39" s="101">
        <f t="shared" si="7"/>
        <v>1.4904109589041097</v>
      </c>
      <c r="R39" s="101"/>
      <c r="S39" s="99">
        <f t="shared" si="17"/>
        <v>-112.36171616847851</v>
      </c>
      <c r="T39" s="99">
        <v>29.6</v>
      </c>
      <c r="U39" s="99">
        <f t="shared" si="18"/>
        <v>499362.49353062612</v>
      </c>
    </row>
    <row r="40" spans="1:21">
      <c r="A40" s="102" t="s">
        <v>401</v>
      </c>
      <c r="B40" s="98">
        <v>5355.72</v>
      </c>
      <c r="C40" s="103">
        <v>355638.6</v>
      </c>
      <c r="D40" s="99">
        <f t="shared" si="9"/>
        <v>296365.5</v>
      </c>
      <c r="E40" s="103">
        <v>-68747.399999999994</v>
      </c>
      <c r="F40" s="99">
        <f t="shared" si="10"/>
        <v>-23.196829590488768</v>
      </c>
      <c r="G40" s="98">
        <f>IFERROR(VLOOKUP(A40,'Расчет прибыли'!$B$7:$C$132,2,FALSE),0)</f>
        <v>0</v>
      </c>
      <c r="H40" s="99">
        <f t="shared" si="11"/>
        <v>0</v>
      </c>
      <c r="I40" s="98"/>
      <c r="J40" s="99">
        <f t="shared" si="12"/>
        <v>0</v>
      </c>
      <c r="K40" s="98"/>
      <c r="L40" s="99">
        <f t="shared" si="13"/>
        <v>0</v>
      </c>
      <c r="M40" s="99">
        <f t="shared" si="14"/>
        <v>0</v>
      </c>
      <c r="N40" s="99">
        <f t="shared" si="15"/>
        <v>0</v>
      </c>
      <c r="O40" s="104">
        <v>35</v>
      </c>
      <c r="P40" s="100">
        <f t="shared" si="16"/>
        <v>5456.3730410958897</v>
      </c>
      <c r="Q40" s="101">
        <f t="shared" si="7"/>
        <v>1.5342465753424657</v>
      </c>
      <c r="R40" s="101"/>
      <c r="S40" s="99">
        <f t="shared" si="17"/>
        <v>-21.662583015146303</v>
      </c>
      <c r="T40" s="99">
        <v>30.6</v>
      </c>
      <c r="U40" s="99">
        <f t="shared" si="18"/>
        <v>199386.7631063991</v>
      </c>
    </row>
    <row r="41" spans="1:21">
      <c r="A41" s="102" t="s">
        <v>402</v>
      </c>
      <c r="B41" s="98">
        <v>16876.8</v>
      </c>
      <c r="C41" s="103">
        <v>1129057.92</v>
      </c>
      <c r="D41" s="99">
        <f t="shared" si="9"/>
        <v>940881.6</v>
      </c>
      <c r="E41" s="103">
        <v>250465.92000000001</v>
      </c>
      <c r="F41" s="99">
        <f t="shared" si="10"/>
        <v>26.620344153823396</v>
      </c>
      <c r="G41" s="98">
        <f>IFERROR(VLOOKUP(A41,'Расчет прибыли'!$B$7:$C$132,2,FALSE),0)</f>
        <v>15000</v>
      </c>
      <c r="H41" s="99">
        <f t="shared" si="11"/>
        <v>1.5942494783615708</v>
      </c>
      <c r="I41" s="98"/>
      <c r="J41" s="99">
        <f t="shared" si="12"/>
        <v>0</v>
      </c>
      <c r="K41" s="98"/>
      <c r="L41" s="99">
        <f t="shared" si="13"/>
        <v>0</v>
      </c>
      <c r="M41" s="99">
        <f t="shared" si="14"/>
        <v>15000</v>
      </c>
      <c r="N41" s="99">
        <f t="shared" si="15"/>
        <v>1.5942494783615708</v>
      </c>
      <c r="O41" s="104">
        <v>36</v>
      </c>
      <c r="P41" s="100">
        <f t="shared" si="16"/>
        <v>17817.461970410957</v>
      </c>
      <c r="Q41" s="101">
        <f t="shared" si="7"/>
        <v>1.5780821917808219</v>
      </c>
      <c r="R41" s="101"/>
      <c r="S41" s="99">
        <f t="shared" si="17"/>
        <v>29.792675823965791</v>
      </c>
      <c r="T41" s="99">
        <v>31.6</v>
      </c>
      <c r="U41" s="99">
        <f t="shared" si="18"/>
        <v>53330.688000000002</v>
      </c>
    </row>
    <row r="42" spans="1:21">
      <c r="A42" s="102" t="s">
        <v>403</v>
      </c>
      <c r="B42" s="98">
        <v>594.53</v>
      </c>
      <c r="C42" s="103">
        <v>40565.050000000003</v>
      </c>
      <c r="D42" s="99">
        <f t="shared" si="9"/>
        <v>33804.208333333336</v>
      </c>
      <c r="E42" s="103">
        <v>-11389.95</v>
      </c>
      <c r="F42" s="99">
        <f t="shared" si="10"/>
        <v>-33.69388180219179</v>
      </c>
      <c r="G42" s="98">
        <f>IFERROR(VLOOKUP(A42,'Расчет прибыли'!$B$7:$C$132,2,FALSE),0)</f>
        <v>7000</v>
      </c>
      <c r="H42" s="99">
        <f t="shared" si="11"/>
        <v>20.707480947268646</v>
      </c>
      <c r="I42" s="98"/>
      <c r="J42" s="99">
        <f t="shared" si="12"/>
        <v>0</v>
      </c>
      <c r="K42" s="98"/>
      <c r="L42" s="99">
        <f t="shared" si="13"/>
        <v>0</v>
      </c>
      <c r="M42" s="99">
        <f t="shared" si="14"/>
        <v>7000</v>
      </c>
      <c r="N42" s="99">
        <f t="shared" si="15"/>
        <v>20.707480947268646</v>
      </c>
      <c r="O42" s="104">
        <v>37</v>
      </c>
      <c r="P42" s="100">
        <f t="shared" si="16"/>
        <v>657.93176986301376</v>
      </c>
      <c r="Q42" s="101">
        <f t="shared" si="7"/>
        <v>1.6219178082191781</v>
      </c>
      <c r="R42" s="101"/>
      <c r="S42" s="99">
        <f t="shared" si="17"/>
        <v>-11.364483046703965</v>
      </c>
      <c r="T42" s="99">
        <v>32.6</v>
      </c>
      <c r="U42" s="99">
        <f t="shared" si="18"/>
        <v>21584.305510476752</v>
      </c>
    </row>
    <row r="43" spans="1:21">
      <c r="A43" s="102" t="s">
        <v>404</v>
      </c>
      <c r="B43" s="98">
        <v>6657</v>
      </c>
      <c r="C43" s="103">
        <v>417591</v>
      </c>
      <c r="D43" s="99">
        <f t="shared" si="9"/>
        <v>347992.5</v>
      </c>
      <c r="E43" s="103">
        <v>28491</v>
      </c>
      <c r="F43" s="99">
        <f t="shared" si="10"/>
        <v>8.1872454147718692</v>
      </c>
      <c r="G43" s="98">
        <f>IFERROR(VLOOKUP(A43,'Расчет прибыли'!$B$7:$C$132,2,FALSE),0)</f>
        <v>14000</v>
      </c>
      <c r="H43" s="99">
        <f t="shared" si="11"/>
        <v>4.0230752099542375</v>
      </c>
      <c r="I43" s="98"/>
      <c r="J43" s="99">
        <f t="shared" si="12"/>
        <v>0</v>
      </c>
      <c r="K43" s="98"/>
      <c r="L43" s="99">
        <f t="shared" si="13"/>
        <v>0</v>
      </c>
      <c r="M43" s="99">
        <f t="shared" si="14"/>
        <v>14000</v>
      </c>
      <c r="N43" s="99">
        <f t="shared" si="15"/>
        <v>4.0230752099542375</v>
      </c>
      <c r="O43" s="104">
        <v>38</v>
      </c>
      <c r="P43" s="100">
        <f t="shared" si="16"/>
        <v>6956.0363835616436</v>
      </c>
      <c r="Q43" s="101">
        <f t="shared" si="7"/>
        <v>1.6657534246575341</v>
      </c>
      <c r="R43" s="101"/>
      <c r="S43" s="99">
        <f t="shared" si="17"/>
        <v>13.876074049383641</v>
      </c>
      <c r="T43" s="99">
        <v>33.6</v>
      </c>
      <c r="U43" s="99">
        <f t="shared" si="18"/>
        <v>22367.520000000004</v>
      </c>
    </row>
    <row r="44" spans="1:21">
      <c r="A44" s="102" t="s">
        <v>405</v>
      </c>
      <c r="B44" s="98">
        <v>42.24</v>
      </c>
      <c r="C44" s="103">
        <v>2599.52</v>
      </c>
      <c r="D44" s="99">
        <f t="shared" si="9"/>
        <v>2166.2666666666669</v>
      </c>
      <c r="E44" s="103">
        <v>69.52</v>
      </c>
      <c r="F44" s="99">
        <f t="shared" si="10"/>
        <v>3.2092078537576159</v>
      </c>
      <c r="G44" s="98">
        <f>IFERROR(VLOOKUP(A44,'Расчет прибыли'!$B$7:$C$132,2,FALSE),0)</f>
        <v>0</v>
      </c>
      <c r="H44" s="99">
        <f t="shared" si="11"/>
        <v>0</v>
      </c>
      <c r="I44" s="98"/>
      <c r="J44" s="99">
        <f t="shared" si="12"/>
        <v>0</v>
      </c>
      <c r="K44" s="98"/>
      <c r="L44" s="99">
        <f t="shared" si="13"/>
        <v>0</v>
      </c>
      <c r="M44" s="99">
        <f t="shared" si="14"/>
        <v>0</v>
      </c>
      <c r="N44" s="99">
        <f t="shared" si="15"/>
        <v>0</v>
      </c>
      <c r="O44" s="104">
        <v>39</v>
      </c>
      <c r="P44" s="100">
        <f t="shared" si="16"/>
        <v>44.441109041095885</v>
      </c>
      <c r="Q44" s="101">
        <f t="shared" si="7"/>
        <v>1.7095890410958905</v>
      </c>
      <c r="R44" s="101"/>
      <c r="S44" s="99">
        <f t="shared" si="17"/>
        <v>4.9187968948535064</v>
      </c>
      <c r="T44" s="99">
        <v>34.6</v>
      </c>
      <c r="U44" s="99">
        <f t="shared" si="18"/>
        <v>146.15040000000002</v>
      </c>
    </row>
    <row r="45" spans="1:21">
      <c r="A45" s="102" t="s">
        <v>406</v>
      </c>
      <c r="B45" s="98">
        <v>51.66</v>
      </c>
      <c r="C45" s="103">
        <v>3182.1</v>
      </c>
      <c r="D45" s="99">
        <f t="shared" si="9"/>
        <v>2651.75</v>
      </c>
      <c r="E45" s="103">
        <v>278.10000000000002</v>
      </c>
      <c r="F45" s="99">
        <f t="shared" si="10"/>
        <v>10.487413971905346</v>
      </c>
      <c r="G45" s="98">
        <f>IFERROR(VLOOKUP(A45,'Расчет прибыли'!$B$7:$C$132,2,FALSE),0)</f>
        <v>0</v>
      </c>
      <c r="H45" s="99">
        <f t="shared" si="11"/>
        <v>0</v>
      </c>
      <c r="I45" s="98"/>
      <c r="J45" s="99">
        <f t="shared" si="12"/>
        <v>0</v>
      </c>
      <c r="K45" s="98"/>
      <c r="L45" s="99">
        <f t="shared" si="13"/>
        <v>0</v>
      </c>
      <c r="M45" s="99">
        <f t="shared" si="14"/>
        <v>0</v>
      </c>
      <c r="N45" s="99">
        <f t="shared" si="15"/>
        <v>0</v>
      </c>
      <c r="O45" s="104">
        <v>40</v>
      </c>
      <c r="P45" s="100">
        <f t="shared" si="16"/>
        <v>55.795726027397258</v>
      </c>
      <c r="Q45" s="101">
        <f t="shared" si="7"/>
        <v>1.7534246575342465</v>
      </c>
      <c r="R45" s="101"/>
      <c r="S45" s="99">
        <f t="shared" si="17"/>
        <v>12.240838629439592</v>
      </c>
      <c r="T45" s="99">
        <v>35.6</v>
      </c>
      <c r="U45" s="99">
        <f t="shared" si="18"/>
        <v>183.90960000000001</v>
      </c>
    </row>
    <row r="46" spans="1:21">
      <c r="A46" s="102" t="s">
        <v>407</v>
      </c>
      <c r="B46" s="98">
        <v>5140.5</v>
      </c>
      <c r="C46" s="103">
        <v>323099.40000000002</v>
      </c>
      <c r="D46" s="99">
        <f t="shared" si="9"/>
        <v>269249.50000000006</v>
      </c>
      <c r="E46" s="103">
        <v>10874.4</v>
      </c>
      <c r="F46" s="99">
        <f t="shared" si="10"/>
        <v>4.038781873318241</v>
      </c>
      <c r="G46" s="98">
        <f>IFERROR(VLOOKUP(A46,'Расчет прибыли'!$B$7:$C$132,2,FALSE),0)</f>
        <v>7500</v>
      </c>
      <c r="H46" s="99">
        <f t="shared" si="11"/>
        <v>2.7855204930742667</v>
      </c>
      <c r="I46" s="98"/>
      <c r="J46" s="99">
        <f t="shared" si="12"/>
        <v>0</v>
      </c>
      <c r="K46" s="98"/>
      <c r="L46" s="99">
        <f t="shared" si="13"/>
        <v>0</v>
      </c>
      <c r="M46" s="99">
        <f t="shared" si="14"/>
        <v>7500</v>
      </c>
      <c r="N46" s="99">
        <f t="shared" si="15"/>
        <v>2.7855204930742667</v>
      </c>
      <c r="O46" s="104">
        <v>41</v>
      </c>
      <c r="P46" s="100">
        <f t="shared" si="16"/>
        <v>5806.9371616438357</v>
      </c>
      <c r="Q46" s="101">
        <f t="shared" si="7"/>
        <v>1.7972602739726027</v>
      </c>
      <c r="R46" s="101"/>
      <c r="S46" s="99">
        <f t="shared" si="17"/>
        <v>8.6215626403651111</v>
      </c>
      <c r="T46" s="99">
        <v>36.6</v>
      </c>
      <c r="U46" s="99">
        <f t="shared" si="18"/>
        <v>18814.230000000003</v>
      </c>
    </row>
    <row r="47" spans="1:21">
      <c r="A47" s="102" t="s">
        <v>408</v>
      </c>
      <c r="B47" s="98">
        <v>903.16</v>
      </c>
      <c r="C47" s="103">
        <v>55437.14</v>
      </c>
      <c r="D47" s="99">
        <f t="shared" si="9"/>
        <v>46197.616666666669</v>
      </c>
      <c r="E47" s="103">
        <v>-6068.86</v>
      </c>
      <c r="F47" s="99">
        <f t="shared" si="10"/>
        <v>-13.1367382949409</v>
      </c>
      <c r="G47" s="98">
        <f>IFERROR(VLOOKUP(A47,'Расчет прибыли'!$B$7:$C$132,2,FALSE),0)</f>
        <v>0</v>
      </c>
      <c r="H47" s="99">
        <f t="shared" si="11"/>
        <v>0</v>
      </c>
      <c r="I47" s="98"/>
      <c r="J47" s="99">
        <f t="shared" si="12"/>
        <v>0</v>
      </c>
      <c r="K47" s="98"/>
      <c r="L47" s="99">
        <f t="shared" si="13"/>
        <v>0</v>
      </c>
      <c r="M47" s="99">
        <f t="shared" si="14"/>
        <v>0</v>
      </c>
      <c r="N47" s="99">
        <f t="shared" si="15"/>
        <v>0</v>
      </c>
      <c r="O47" s="104">
        <v>42</v>
      </c>
      <c r="P47" s="100">
        <f t="shared" si="16"/>
        <v>1020.65090630137</v>
      </c>
      <c r="Q47" s="101">
        <f t="shared" si="7"/>
        <v>1.8410958904109591</v>
      </c>
      <c r="R47" s="101"/>
      <c r="S47" s="99">
        <f t="shared" si="17"/>
        <v>-11.295642404529941</v>
      </c>
      <c r="T47" s="99">
        <v>37.6</v>
      </c>
      <c r="U47" s="99">
        <f t="shared" si="18"/>
        <v>37794.682420172299</v>
      </c>
    </row>
    <row r="48" spans="1:21">
      <c r="A48" s="102" t="s">
        <v>409</v>
      </c>
      <c r="B48" s="98">
        <v>26.96</v>
      </c>
      <c r="C48" s="103">
        <v>1654.84</v>
      </c>
      <c r="D48" s="99">
        <f t="shared" si="9"/>
        <v>1379.0333333333333</v>
      </c>
      <c r="E48" s="103">
        <v>-181.16</v>
      </c>
      <c r="F48" s="99">
        <f t="shared" si="10"/>
        <v>-13.1367382949409</v>
      </c>
      <c r="G48" s="98">
        <f>IFERROR(VLOOKUP(A48,'Расчет прибыли'!$B$7:$C$132,2,FALSE),0)</f>
        <v>0</v>
      </c>
      <c r="H48" s="99">
        <f t="shared" si="11"/>
        <v>0</v>
      </c>
      <c r="I48" s="98"/>
      <c r="J48" s="99">
        <f t="shared" si="12"/>
        <v>0</v>
      </c>
      <c r="K48" s="98"/>
      <c r="L48" s="99">
        <f t="shared" si="13"/>
        <v>0</v>
      </c>
      <c r="M48" s="99">
        <f t="shared" si="14"/>
        <v>0</v>
      </c>
      <c r="N48" s="99">
        <f t="shared" si="15"/>
        <v>0</v>
      </c>
      <c r="O48" s="104">
        <v>43</v>
      </c>
      <c r="P48" s="100">
        <f t="shared" si="16"/>
        <v>31.192600547945204</v>
      </c>
      <c r="Q48" s="101">
        <f t="shared" si="7"/>
        <v>1.8849315068493151</v>
      </c>
      <c r="R48" s="101"/>
      <c r="S48" s="99">
        <f t="shared" si="17"/>
        <v>-11.251806788091585</v>
      </c>
      <c r="T48" s="99">
        <v>38.6</v>
      </c>
      <c r="U48" s="99">
        <f t="shared" si="18"/>
        <v>1157.7486024486825</v>
      </c>
    </row>
    <row r="49" spans="1:21">
      <c r="A49" s="102" t="s">
        <v>349</v>
      </c>
      <c r="B49" s="98">
        <v>5095.8</v>
      </c>
      <c r="C49" s="103">
        <v>296897.03999999998</v>
      </c>
      <c r="D49" s="99">
        <f t="shared" si="9"/>
        <v>247414.19999999998</v>
      </c>
      <c r="E49" s="103">
        <v>-12612.96</v>
      </c>
      <c r="F49" s="99">
        <f t="shared" si="10"/>
        <v>-5.0979127309588534</v>
      </c>
      <c r="G49" s="98">
        <f>IFERROR(VLOOKUP(A49,'Расчет прибыли'!$B$7:$C$132,2,FALSE),0)</f>
        <v>0</v>
      </c>
      <c r="H49" s="99">
        <f t="shared" si="11"/>
        <v>0</v>
      </c>
      <c r="I49" s="98"/>
      <c r="J49" s="99">
        <f t="shared" si="12"/>
        <v>0</v>
      </c>
      <c r="K49" s="98"/>
      <c r="L49" s="99">
        <f t="shared" si="13"/>
        <v>0</v>
      </c>
      <c r="M49" s="99">
        <f t="shared" si="14"/>
        <v>0</v>
      </c>
      <c r="N49" s="99">
        <f t="shared" si="15"/>
        <v>0</v>
      </c>
      <c r="O49" s="104">
        <v>44</v>
      </c>
      <c r="P49" s="100">
        <f t="shared" si="16"/>
        <v>5726.4524975342465</v>
      </c>
      <c r="Q49" s="101">
        <f t="shared" si="7"/>
        <v>1.9287671232876713</v>
      </c>
      <c r="R49" s="101"/>
      <c r="S49" s="99">
        <f t="shared" si="17"/>
        <v>-3.1691456076711821</v>
      </c>
      <c r="T49" s="99">
        <v>39.6</v>
      </c>
      <c r="U49" s="99">
        <f t="shared" si="18"/>
        <v>208188.81554627806</v>
      </c>
    </row>
    <row r="50" spans="1:21">
      <c r="A50" s="102" t="s">
        <v>350</v>
      </c>
      <c r="B50" s="98">
        <v>28.08</v>
      </c>
      <c r="C50" s="103">
        <v>1782.54</v>
      </c>
      <c r="D50" s="99">
        <f t="shared" si="9"/>
        <v>1485.45</v>
      </c>
      <c r="E50" s="103">
        <v>-332.46</v>
      </c>
      <c r="F50" s="99">
        <f t="shared" si="10"/>
        <v>-22.381096637382608</v>
      </c>
      <c r="G50" s="98">
        <f>IFERROR(VLOOKUP(A50,'Расчет прибыли'!$B$7:$C$132,2,FALSE),0)</f>
        <v>0</v>
      </c>
      <c r="H50" s="99">
        <f t="shared" si="11"/>
        <v>0</v>
      </c>
      <c r="I50" s="98"/>
      <c r="J50" s="99">
        <f t="shared" si="12"/>
        <v>0</v>
      </c>
      <c r="K50" s="98"/>
      <c r="L50" s="99">
        <f t="shared" si="13"/>
        <v>0</v>
      </c>
      <c r="M50" s="99">
        <f t="shared" si="14"/>
        <v>0</v>
      </c>
      <c r="N50" s="99">
        <f t="shared" si="15"/>
        <v>0</v>
      </c>
      <c r="O50" s="104">
        <v>45</v>
      </c>
      <c r="P50" s="100">
        <f t="shared" si="16"/>
        <v>35.16243287671233</v>
      </c>
      <c r="Q50" s="101">
        <f t="shared" si="7"/>
        <v>1.9726027397260273</v>
      </c>
      <c r="R50" s="101"/>
      <c r="S50" s="99">
        <f t="shared" si="17"/>
        <v>-20.40849389765658</v>
      </c>
      <c r="T50" s="99">
        <v>40.6</v>
      </c>
      <c r="U50" s="99">
        <f t="shared" si="18"/>
        <v>1372.7146265103559</v>
      </c>
    </row>
    <row r="51" spans="1:21">
      <c r="A51" s="102"/>
      <c r="B51" s="98"/>
      <c r="C51" s="103"/>
      <c r="D51" s="99">
        <f t="shared" si="9"/>
        <v>0</v>
      </c>
      <c r="E51" s="103"/>
      <c r="F51" s="99" t="e">
        <f t="shared" si="10"/>
        <v>#DIV/0!</v>
      </c>
      <c r="G51" s="98">
        <f>IFERROR(VLOOKUP(A51,'Расчет прибыли'!$B$7:$C$132,2,FALSE),0)</f>
        <v>0</v>
      </c>
      <c r="H51" s="99" t="e">
        <f t="shared" si="11"/>
        <v>#DIV/0!</v>
      </c>
      <c r="I51" s="98"/>
      <c r="J51" s="99" t="e">
        <f t="shared" si="12"/>
        <v>#DIV/0!</v>
      </c>
      <c r="K51" s="98"/>
      <c r="L51" s="99" t="e">
        <f t="shared" si="13"/>
        <v>#DIV/0!</v>
      </c>
      <c r="M51" s="99">
        <f t="shared" si="14"/>
        <v>0</v>
      </c>
      <c r="N51" s="99" t="e">
        <f t="shared" si="15"/>
        <v>#DIV/0!</v>
      </c>
      <c r="O51" s="104">
        <v>46</v>
      </c>
      <c r="P51" s="100">
        <f t="shared" si="16"/>
        <v>0</v>
      </c>
      <c r="Q51" s="101">
        <f t="shared" si="7"/>
        <v>2.0164383561643837</v>
      </c>
      <c r="R51" s="101"/>
      <c r="S51" s="99" t="e">
        <f t="shared" si="17"/>
        <v>#DIV/0!</v>
      </c>
      <c r="T51" s="99">
        <v>41.6</v>
      </c>
      <c r="U51" s="99" t="e">
        <f t="shared" si="18"/>
        <v>#DIV/0!</v>
      </c>
    </row>
    <row r="52" spans="1:21">
      <c r="A52" s="102"/>
      <c r="B52" s="98"/>
      <c r="C52" s="103"/>
      <c r="D52" s="99">
        <f t="shared" si="9"/>
        <v>0</v>
      </c>
      <c r="E52" s="103"/>
      <c r="F52" s="99" t="e">
        <f t="shared" si="10"/>
        <v>#DIV/0!</v>
      </c>
      <c r="G52" s="98">
        <f>IFERROR(VLOOKUP(A52,'Расчет прибыли'!$B$7:$C$132,2,FALSE),0)</f>
        <v>0</v>
      </c>
      <c r="H52" s="99" t="e">
        <f t="shared" si="11"/>
        <v>#DIV/0!</v>
      </c>
      <c r="I52" s="98"/>
      <c r="J52" s="99" t="e">
        <f t="shared" si="12"/>
        <v>#DIV/0!</v>
      </c>
      <c r="K52" s="98"/>
      <c r="L52" s="99" t="e">
        <f t="shared" si="13"/>
        <v>#DIV/0!</v>
      </c>
      <c r="M52" s="99">
        <f t="shared" si="14"/>
        <v>0</v>
      </c>
      <c r="N52" s="99" t="e">
        <f t="shared" si="15"/>
        <v>#DIV/0!</v>
      </c>
      <c r="O52" s="104">
        <v>47</v>
      </c>
      <c r="P52" s="100">
        <f t="shared" si="16"/>
        <v>0</v>
      </c>
      <c r="Q52" s="101">
        <f t="shared" si="7"/>
        <v>2.0602739726027397</v>
      </c>
      <c r="R52" s="101"/>
      <c r="S52" s="99" t="e">
        <f t="shared" si="17"/>
        <v>#DIV/0!</v>
      </c>
      <c r="T52" s="99">
        <v>42.6</v>
      </c>
      <c r="U52" s="99" t="e">
        <f t="shared" si="18"/>
        <v>#DIV/0!</v>
      </c>
    </row>
    <row r="53" spans="1:21">
      <c r="A53" s="102"/>
      <c r="B53" s="98"/>
      <c r="C53" s="103"/>
      <c r="D53" s="99">
        <f t="shared" si="9"/>
        <v>0</v>
      </c>
      <c r="E53" s="103"/>
      <c r="F53" s="99" t="e">
        <f t="shared" si="10"/>
        <v>#DIV/0!</v>
      </c>
      <c r="G53" s="98">
        <f>IFERROR(VLOOKUP(A53,'Расчет прибыли'!$B$7:$C$132,2,FALSE),0)</f>
        <v>0</v>
      </c>
      <c r="H53" s="99" t="e">
        <f t="shared" si="11"/>
        <v>#DIV/0!</v>
      </c>
      <c r="I53" s="98"/>
      <c r="J53" s="99" t="e">
        <f t="shared" si="12"/>
        <v>#DIV/0!</v>
      </c>
      <c r="K53" s="98"/>
      <c r="L53" s="99" t="e">
        <f t="shared" si="13"/>
        <v>#DIV/0!</v>
      </c>
      <c r="M53" s="99">
        <f t="shared" si="14"/>
        <v>0</v>
      </c>
      <c r="N53" s="99" t="e">
        <f t="shared" si="15"/>
        <v>#DIV/0!</v>
      </c>
      <c r="O53" s="104">
        <v>48</v>
      </c>
      <c r="P53" s="100">
        <f t="shared" si="16"/>
        <v>0</v>
      </c>
      <c r="Q53" s="101">
        <f t="shared" si="7"/>
        <v>2.1041095890410961</v>
      </c>
      <c r="R53" s="101"/>
      <c r="S53" s="99" t="e">
        <f t="shared" si="17"/>
        <v>#DIV/0!</v>
      </c>
      <c r="T53" s="99">
        <v>43.6</v>
      </c>
      <c r="U53" s="99" t="e">
        <f t="shared" si="18"/>
        <v>#DIV/0!</v>
      </c>
    </row>
    <row r="54" spans="1:21">
      <c r="A54" s="102"/>
      <c r="B54" s="98"/>
      <c r="C54" s="103"/>
      <c r="D54" s="99">
        <f t="shared" si="9"/>
        <v>0</v>
      </c>
      <c r="E54" s="103"/>
      <c r="F54" s="99" t="e">
        <f t="shared" si="10"/>
        <v>#DIV/0!</v>
      </c>
      <c r="G54" s="98">
        <f>IFERROR(VLOOKUP(A54,'Расчет прибыли'!$B$7:$C$132,2,FALSE),0)</f>
        <v>0</v>
      </c>
      <c r="H54" s="99" t="e">
        <f t="shared" si="11"/>
        <v>#DIV/0!</v>
      </c>
      <c r="I54" s="98"/>
      <c r="J54" s="99" t="e">
        <f t="shared" si="12"/>
        <v>#DIV/0!</v>
      </c>
      <c r="K54" s="98"/>
      <c r="L54" s="99" t="e">
        <f t="shared" si="13"/>
        <v>#DIV/0!</v>
      </c>
      <c r="M54" s="99">
        <f t="shared" si="14"/>
        <v>0</v>
      </c>
      <c r="N54" s="99" t="e">
        <f t="shared" si="15"/>
        <v>#DIV/0!</v>
      </c>
      <c r="O54" s="104">
        <v>49</v>
      </c>
      <c r="P54" s="100">
        <f t="shared" si="16"/>
        <v>0</v>
      </c>
      <c r="Q54" s="101">
        <f t="shared" si="7"/>
        <v>2.1479452054794521</v>
      </c>
      <c r="R54" s="101"/>
      <c r="S54" s="99" t="e">
        <f t="shared" si="17"/>
        <v>#DIV/0!</v>
      </c>
      <c r="T54" s="99">
        <v>44.6</v>
      </c>
      <c r="U54" s="99" t="e">
        <f t="shared" si="18"/>
        <v>#DIV/0!</v>
      </c>
    </row>
    <row r="55" spans="1:21">
      <c r="A55" s="102"/>
      <c r="B55" s="98"/>
      <c r="C55" s="103"/>
      <c r="D55" s="99">
        <f t="shared" si="9"/>
        <v>0</v>
      </c>
      <c r="E55" s="103"/>
      <c r="F55" s="99" t="e">
        <f t="shared" si="10"/>
        <v>#DIV/0!</v>
      </c>
      <c r="G55" s="98">
        <f>IFERROR(VLOOKUP(A55,'Расчет прибыли'!$B$7:$C$132,2,FALSE),0)</f>
        <v>0</v>
      </c>
      <c r="H55" s="99" t="e">
        <f t="shared" si="11"/>
        <v>#DIV/0!</v>
      </c>
      <c r="I55" s="98"/>
      <c r="J55" s="99" t="e">
        <f t="shared" si="12"/>
        <v>#DIV/0!</v>
      </c>
      <c r="K55" s="98"/>
      <c r="L55" s="99" t="e">
        <f t="shared" si="13"/>
        <v>#DIV/0!</v>
      </c>
      <c r="M55" s="99">
        <f t="shared" si="14"/>
        <v>0</v>
      </c>
      <c r="N55" s="99" t="e">
        <f t="shared" si="15"/>
        <v>#DIV/0!</v>
      </c>
      <c r="O55" s="104">
        <v>50</v>
      </c>
      <c r="P55" s="100">
        <f t="shared" si="16"/>
        <v>0</v>
      </c>
      <c r="Q55" s="101">
        <f t="shared" si="7"/>
        <v>2.1917808219178081</v>
      </c>
      <c r="R55" s="101"/>
      <c r="S55" s="99" t="e">
        <f t="shared" si="17"/>
        <v>#DIV/0!</v>
      </c>
      <c r="T55" s="99">
        <v>45.6</v>
      </c>
      <c r="U55" s="99" t="e">
        <f t="shared" si="18"/>
        <v>#DIV/0!</v>
      </c>
    </row>
    <row r="56" spans="1:21">
      <c r="A56" s="102"/>
      <c r="B56" s="98"/>
      <c r="C56" s="103"/>
      <c r="D56" s="99">
        <f t="shared" si="9"/>
        <v>0</v>
      </c>
      <c r="E56" s="103"/>
      <c r="F56" s="99" t="e">
        <f t="shared" si="10"/>
        <v>#DIV/0!</v>
      </c>
      <c r="G56" s="98">
        <f>IFERROR(VLOOKUP(A56,'Расчет прибыли'!$B$7:$C$132,2,FALSE),0)</f>
        <v>0</v>
      </c>
      <c r="H56" s="99" t="e">
        <f t="shared" si="11"/>
        <v>#DIV/0!</v>
      </c>
      <c r="I56" s="98"/>
      <c r="J56" s="99" t="e">
        <f t="shared" si="12"/>
        <v>#DIV/0!</v>
      </c>
      <c r="K56" s="98"/>
      <c r="L56" s="99" t="e">
        <f t="shared" si="13"/>
        <v>#DIV/0!</v>
      </c>
      <c r="M56" s="99">
        <f t="shared" si="14"/>
        <v>0</v>
      </c>
      <c r="N56" s="99" t="e">
        <f t="shared" si="15"/>
        <v>#DIV/0!</v>
      </c>
      <c r="O56" s="104">
        <v>51</v>
      </c>
      <c r="P56" s="100">
        <f t="shared" si="16"/>
        <v>0</v>
      </c>
      <c r="Q56" s="101">
        <f t="shared" si="7"/>
        <v>2.2356164383561645</v>
      </c>
      <c r="R56" s="101"/>
      <c r="S56" s="99" t="e">
        <f t="shared" si="17"/>
        <v>#DIV/0!</v>
      </c>
      <c r="T56" s="99">
        <v>46.6</v>
      </c>
      <c r="U56" s="99" t="e">
        <f t="shared" si="18"/>
        <v>#DIV/0!</v>
      </c>
    </row>
    <row r="57" spans="1:21">
      <c r="A57" s="102"/>
      <c r="B57" s="98"/>
      <c r="C57" s="103"/>
      <c r="D57" s="99">
        <f t="shared" si="9"/>
        <v>0</v>
      </c>
      <c r="E57" s="103"/>
      <c r="F57" s="99" t="e">
        <f t="shared" si="10"/>
        <v>#DIV/0!</v>
      </c>
      <c r="G57" s="98">
        <f>IFERROR(VLOOKUP(A57,'Расчет прибыли'!$B$7:$C$132,2,FALSE),0)</f>
        <v>0</v>
      </c>
      <c r="H57" s="99" t="e">
        <f t="shared" si="11"/>
        <v>#DIV/0!</v>
      </c>
      <c r="I57" s="98"/>
      <c r="J57" s="99" t="e">
        <f t="shared" si="12"/>
        <v>#DIV/0!</v>
      </c>
      <c r="K57" s="98"/>
      <c r="L57" s="99" t="e">
        <f t="shared" si="13"/>
        <v>#DIV/0!</v>
      </c>
      <c r="M57" s="99">
        <f t="shared" si="14"/>
        <v>0</v>
      </c>
      <c r="N57" s="99" t="e">
        <f t="shared" si="15"/>
        <v>#DIV/0!</v>
      </c>
      <c r="O57" s="104">
        <v>52</v>
      </c>
      <c r="P57" s="100">
        <f t="shared" si="16"/>
        <v>0</v>
      </c>
      <c r="Q57" s="101">
        <f t="shared" si="7"/>
        <v>2.2794520547945205</v>
      </c>
      <c r="R57" s="101"/>
      <c r="S57" s="99" t="e">
        <f t="shared" si="17"/>
        <v>#DIV/0!</v>
      </c>
      <c r="T57" s="99">
        <v>47.6</v>
      </c>
      <c r="U57" s="99" t="e">
        <f t="shared" si="18"/>
        <v>#DIV/0!</v>
      </c>
    </row>
    <row r="58" spans="1:21">
      <c r="A58" s="102"/>
      <c r="B58" s="98"/>
      <c r="C58" s="103"/>
      <c r="D58" s="99">
        <f t="shared" si="9"/>
        <v>0</v>
      </c>
      <c r="E58" s="103"/>
      <c r="F58" s="99" t="e">
        <f t="shared" si="10"/>
        <v>#DIV/0!</v>
      </c>
      <c r="G58" s="98">
        <f>IFERROR(VLOOKUP(A58,'Расчет прибыли'!$B$7:$C$132,2,FALSE),0)</f>
        <v>0</v>
      </c>
      <c r="H58" s="99" t="e">
        <f t="shared" si="11"/>
        <v>#DIV/0!</v>
      </c>
      <c r="I58" s="98"/>
      <c r="J58" s="99" t="e">
        <f t="shared" si="12"/>
        <v>#DIV/0!</v>
      </c>
      <c r="K58" s="98"/>
      <c r="L58" s="99" t="e">
        <f t="shared" si="13"/>
        <v>#DIV/0!</v>
      </c>
      <c r="M58" s="99">
        <f t="shared" si="14"/>
        <v>0</v>
      </c>
      <c r="N58" s="99" t="e">
        <f t="shared" si="15"/>
        <v>#DIV/0!</v>
      </c>
      <c r="O58" s="104">
        <v>53</v>
      </c>
      <c r="P58" s="100">
        <f t="shared" si="16"/>
        <v>0</v>
      </c>
      <c r="Q58" s="101">
        <f t="shared" si="7"/>
        <v>2.3232876712328769</v>
      </c>
      <c r="R58" s="101"/>
      <c r="S58" s="99" t="e">
        <f t="shared" si="17"/>
        <v>#DIV/0!</v>
      </c>
      <c r="T58" s="99">
        <v>48.6</v>
      </c>
      <c r="U58" s="99" t="e">
        <f t="shared" si="18"/>
        <v>#DIV/0!</v>
      </c>
    </row>
    <row r="59" spans="1:21">
      <c r="A59" s="102"/>
      <c r="B59" s="98"/>
      <c r="C59" s="103"/>
      <c r="D59" s="99">
        <f t="shared" si="9"/>
        <v>0</v>
      </c>
      <c r="E59" s="103"/>
      <c r="F59" s="99" t="e">
        <f t="shared" si="10"/>
        <v>#DIV/0!</v>
      </c>
      <c r="G59" s="98">
        <f>IFERROR(VLOOKUP(A59,'Расчет прибыли'!$B$7:$C$132,2,FALSE),0)</f>
        <v>0</v>
      </c>
      <c r="H59" s="99" t="e">
        <f t="shared" si="11"/>
        <v>#DIV/0!</v>
      </c>
      <c r="I59" s="98"/>
      <c r="J59" s="99" t="e">
        <f t="shared" si="12"/>
        <v>#DIV/0!</v>
      </c>
      <c r="K59" s="98"/>
      <c r="L59" s="99" t="e">
        <f t="shared" si="13"/>
        <v>#DIV/0!</v>
      </c>
      <c r="M59" s="99">
        <f t="shared" si="14"/>
        <v>0</v>
      </c>
      <c r="N59" s="99" t="e">
        <f t="shared" si="15"/>
        <v>#DIV/0!</v>
      </c>
      <c r="O59" s="104">
        <v>54</v>
      </c>
      <c r="P59" s="100">
        <f t="shared" si="16"/>
        <v>0</v>
      </c>
      <c r="Q59" s="101">
        <f t="shared" si="7"/>
        <v>2.3671232876712329</v>
      </c>
      <c r="R59" s="101"/>
      <c r="S59" s="99" t="e">
        <f t="shared" si="17"/>
        <v>#DIV/0!</v>
      </c>
      <c r="T59" s="99">
        <v>49.6</v>
      </c>
      <c r="U59" s="99" t="e">
        <f t="shared" si="18"/>
        <v>#DIV/0!</v>
      </c>
    </row>
    <row r="60" spans="1:21">
      <c r="A60" s="102"/>
      <c r="B60" s="98"/>
      <c r="C60" s="103"/>
      <c r="D60" s="99">
        <f t="shared" si="9"/>
        <v>0</v>
      </c>
      <c r="E60" s="103"/>
      <c r="F60" s="99" t="e">
        <f t="shared" si="10"/>
        <v>#DIV/0!</v>
      </c>
      <c r="G60" s="98">
        <f>IFERROR(VLOOKUP(A60,'Расчет прибыли'!$B$7:$C$132,2,FALSE),0)</f>
        <v>0</v>
      </c>
      <c r="H60" s="99" t="e">
        <f t="shared" si="11"/>
        <v>#DIV/0!</v>
      </c>
      <c r="I60" s="98"/>
      <c r="J60" s="99" t="e">
        <f t="shared" si="12"/>
        <v>#DIV/0!</v>
      </c>
      <c r="K60" s="98"/>
      <c r="L60" s="99" t="e">
        <f t="shared" si="13"/>
        <v>#DIV/0!</v>
      </c>
      <c r="M60" s="99">
        <f t="shared" si="14"/>
        <v>0</v>
      </c>
      <c r="N60" s="99" t="e">
        <f t="shared" si="15"/>
        <v>#DIV/0!</v>
      </c>
      <c r="O60" s="104">
        <v>55</v>
      </c>
      <c r="P60" s="100">
        <f t="shared" si="16"/>
        <v>0</v>
      </c>
      <c r="Q60" s="101">
        <f t="shared" si="7"/>
        <v>2.4109589041095889</v>
      </c>
      <c r="R60" s="101"/>
      <c r="S60" s="99" t="e">
        <f t="shared" si="17"/>
        <v>#DIV/0!</v>
      </c>
      <c r="T60" s="99">
        <v>50.6</v>
      </c>
      <c r="U60" s="99" t="e">
        <f t="shared" si="18"/>
        <v>#DIV/0!</v>
      </c>
    </row>
    <row r="61" spans="1:21">
      <c r="A61" s="102"/>
      <c r="B61" s="98"/>
      <c r="C61" s="103"/>
      <c r="D61" s="99">
        <f t="shared" si="9"/>
        <v>0</v>
      </c>
      <c r="E61" s="103"/>
      <c r="F61" s="99" t="e">
        <f t="shared" si="10"/>
        <v>#DIV/0!</v>
      </c>
      <c r="G61" s="98">
        <f>IFERROR(VLOOKUP(A61,'Расчет прибыли'!$B$7:$C$132,2,FALSE),0)</f>
        <v>0</v>
      </c>
      <c r="H61" s="99" t="e">
        <f t="shared" si="11"/>
        <v>#DIV/0!</v>
      </c>
      <c r="I61" s="98"/>
      <c r="J61" s="99" t="e">
        <f t="shared" si="12"/>
        <v>#DIV/0!</v>
      </c>
      <c r="K61" s="98"/>
      <c r="L61" s="99" t="e">
        <f t="shared" si="13"/>
        <v>#DIV/0!</v>
      </c>
      <c r="M61" s="99">
        <f t="shared" si="14"/>
        <v>0</v>
      </c>
      <c r="N61" s="99" t="e">
        <f t="shared" si="15"/>
        <v>#DIV/0!</v>
      </c>
      <c r="O61" s="104">
        <v>56</v>
      </c>
      <c r="P61" s="100">
        <f t="shared" si="16"/>
        <v>0</v>
      </c>
      <c r="Q61" s="101">
        <f t="shared" si="7"/>
        <v>2.4547945205479453</v>
      </c>
      <c r="R61" s="101"/>
      <c r="S61" s="99" t="e">
        <f t="shared" si="17"/>
        <v>#DIV/0!</v>
      </c>
      <c r="T61" s="99">
        <v>51.6</v>
      </c>
      <c r="U61" s="99" t="e">
        <f t="shared" si="18"/>
        <v>#DIV/0!</v>
      </c>
    </row>
    <row r="62" spans="1:21">
      <c r="A62" s="102"/>
      <c r="B62" s="98"/>
      <c r="C62" s="103"/>
      <c r="D62" s="99">
        <f t="shared" si="9"/>
        <v>0</v>
      </c>
      <c r="E62" s="103"/>
      <c r="F62" s="99" t="e">
        <f t="shared" si="10"/>
        <v>#DIV/0!</v>
      </c>
      <c r="G62" s="98">
        <f>IFERROR(VLOOKUP(A62,'Расчет прибыли'!$B$7:$C$132,2,FALSE),0)</f>
        <v>0</v>
      </c>
      <c r="H62" s="99" t="e">
        <f t="shared" si="11"/>
        <v>#DIV/0!</v>
      </c>
      <c r="I62" s="98"/>
      <c r="J62" s="99" t="e">
        <f t="shared" si="12"/>
        <v>#DIV/0!</v>
      </c>
      <c r="K62" s="98"/>
      <c r="L62" s="99" t="e">
        <f t="shared" si="13"/>
        <v>#DIV/0!</v>
      </c>
      <c r="M62" s="99">
        <f t="shared" si="14"/>
        <v>0</v>
      </c>
      <c r="N62" s="99" t="e">
        <f t="shared" si="15"/>
        <v>#DIV/0!</v>
      </c>
      <c r="O62" s="104">
        <v>57</v>
      </c>
      <c r="P62" s="100">
        <f t="shared" si="16"/>
        <v>0</v>
      </c>
      <c r="Q62" s="101">
        <f t="shared" si="7"/>
        <v>2.4986301369863013</v>
      </c>
      <c r="R62" s="101"/>
      <c r="S62" s="99" t="e">
        <f t="shared" si="17"/>
        <v>#DIV/0!</v>
      </c>
      <c r="T62" s="99">
        <v>52.6</v>
      </c>
      <c r="U62" s="99" t="e">
        <f t="shared" si="18"/>
        <v>#DIV/0!</v>
      </c>
    </row>
    <row r="63" spans="1:21">
      <c r="A63" s="102"/>
      <c r="B63" s="98"/>
      <c r="C63" s="103"/>
      <c r="D63" s="99">
        <f t="shared" si="9"/>
        <v>0</v>
      </c>
      <c r="E63" s="103"/>
      <c r="F63" s="99" t="e">
        <f t="shared" si="10"/>
        <v>#DIV/0!</v>
      </c>
      <c r="G63" s="98">
        <f>IFERROR(VLOOKUP(A63,'Расчет прибыли'!$B$7:$C$132,2,FALSE),0)</f>
        <v>0</v>
      </c>
      <c r="H63" s="99" t="e">
        <f t="shared" si="11"/>
        <v>#DIV/0!</v>
      </c>
      <c r="I63" s="98"/>
      <c r="J63" s="99" t="e">
        <f t="shared" si="12"/>
        <v>#DIV/0!</v>
      </c>
      <c r="K63" s="98"/>
      <c r="L63" s="99" t="e">
        <f t="shared" si="13"/>
        <v>#DIV/0!</v>
      </c>
      <c r="M63" s="99">
        <f t="shared" si="14"/>
        <v>0</v>
      </c>
      <c r="N63" s="99" t="e">
        <f t="shared" si="15"/>
        <v>#DIV/0!</v>
      </c>
      <c r="O63" s="104">
        <v>58</v>
      </c>
      <c r="P63" s="100">
        <f t="shared" si="16"/>
        <v>0</v>
      </c>
      <c r="Q63" s="101">
        <f t="shared" si="7"/>
        <v>2.5424657534246577</v>
      </c>
      <c r="R63" s="101"/>
      <c r="S63" s="99" t="e">
        <f t="shared" si="17"/>
        <v>#DIV/0!</v>
      </c>
      <c r="T63" s="99">
        <v>53.6</v>
      </c>
      <c r="U63" s="99" t="e">
        <f t="shared" si="18"/>
        <v>#DIV/0!</v>
      </c>
    </row>
    <row r="64" spans="1:21">
      <c r="A64" s="102"/>
      <c r="B64" s="98"/>
      <c r="C64" s="103"/>
      <c r="D64" s="99">
        <f t="shared" si="9"/>
        <v>0</v>
      </c>
      <c r="E64" s="103"/>
      <c r="F64" s="99" t="e">
        <f t="shared" si="10"/>
        <v>#DIV/0!</v>
      </c>
      <c r="G64" s="98">
        <f>IFERROR(VLOOKUP(A64,'Расчет прибыли'!$B$7:$C$132,2,FALSE),0)</f>
        <v>0</v>
      </c>
      <c r="H64" s="99" t="e">
        <f t="shared" si="11"/>
        <v>#DIV/0!</v>
      </c>
      <c r="I64" s="98"/>
      <c r="J64" s="99" t="e">
        <f t="shared" si="12"/>
        <v>#DIV/0!</v>
      </c>
      <c r="K64" s="98"/>
      <c r="L64" s="99" t="e">
        <f t="shared" si="13"/>
        <v>#DIV/0!</v>
      </c>
      <c r="M64" s="99">
        <f t="shared" si="14"/>
        <v>0</v>
      </c>
      <c r="N64" s="99" t="e">
        <f t="shared" si="15"/>
        <v>#DIV/0!</v>
      </c>
      <c r="O64" s="104">
        <v>59</v>
      </c>
      <c r="P64" s="100">
        <f t="shared" si="16"/>
        <v>0</v>
      </c>
      <c r="Q64" s="101">
        <f t="shared" si="7"/>
        <v>2.5863013698630137</v>
      </c>
      <c r="R64" s="101"/>
      <c r="S64" s="99" t="e">
        <f t="shared" si="17"/>
        <v>#DIV/0!</v>
      </c>
      <c r="T64" s="99">
        <v>54.6</v>
      </c>
      <c r="U64" s="99" t="e">
        <f t="shared" si="18"/>
        <v>#DIV/0!</v>
      </c>
    </row>
    <row r="65" spans="1:21">
      <c r="A65" s="102"/>
      <c r="B65" s="98"/>
      <c r="C65" s="103"/>
      <c r="D65" s="99">
        <f t="shared" si="9"/>
        <v>0</v>
      </c>
      <c r="E65" s="103"/>
      <c r="F65" s="99" t="e">
        <f t="shared" si="10"/>
        <v>#DIV/0!</v>
      </c>
      <c r="G65" s="98">
        <f>IFERROR(VLOOKUP(A65,'Расчет прибыли'!$B$7:$C$132,2,FALSE),0)</f>
        <v>0</v>
      </c>
      <c r="H65" s="99" t="e">
        <f t="shared" si="11"/>
        <v>#DIV/0!</v>
      </c>
      <c r="I65" s="98"/>
      <c r="J65" s="99" t="e">
        <f t="shared" si="12"/>
        <v>#DIV/0!</v>
      </c>
      <c r="K65" s="98"/>
      <c r="L65" s="99" t="e">
        <f t="shared" si="13"/>
        <v>#DIV/0!</v>
      </c>
      <c r="M65" s="99">
        <f t="shared" si="14"/>
        <v>0</v>
      </c>
      <c r="N65" s="99" t="e">
        <f t="shared" si="15"/>
        <v>#DIV/0!</v>
      </c>
      <c r="O65" s="104">
        <v>60</v>
      </c>
      <c r="P65" s="100">
        <f t="shared" si="16"/>
        <v>0</v>
      </c>
      <c r="Q65" s="101">
        <f t="shared" si="7"/>
        <v>2.6301369863013702</v>
      </c>
      <c r="R65" s="101"/>
      <c r="S65" s="99" t="e">
        <f t="shared" si="17"/>
        <v>#DIV/0!</v>
      </c>
      <c r="T65" s="99">
        <v>55.6</v>
      </c>
      <c r="U65" s="99" t="e">
        <f t="shared" si="18"/>
        <v>#DIV/0!</v>
      </c>
    </row>
    <row r="66" spans="1:21">
      <c r="A66" s="102"/>
      <c r="B66" s="98"/>
      <c r="C66" s="103"/>
      <c r="D66" s="99">
        <f t="shared" si="9"/>
        <v>0</v>
      </c>
      <c r="E66" s="103"/>
      <c r="F66" s="99" t="e">
        <f t="shared" si="10"/>
        <v>#DIV/0!</v>
      </c>
      <c r="G66" s="98">
        <f>IFERROR(VLOOKUP(A66,'Расчет прибыли'!$B$7:$C$132,2,FALSE),0)</f>
        <v>0</v>
      </c>
      <c r="H66" s="99" t="e">
        <f t="shared" si="11"/>
        <v>#DIV/0!</v>
      </c>
      <c r="I66" s="98"/>
      <c r="J66" s="99" t="e">
        <f t="shared" si="12"/>
        <v>#DIV/0!</v>
      </c>
      <c r="K66" s="98"/>
      <c r="L66" s="99" t="e">
        <f t="shared" si="13"/>
        <v>#DIV/0!</v>
      </c>
      <c r="M66" s="99">
        <f t="shared" si="14"/>
        <v>0</v>
      </c>
      <c r="N66" s="99" t="e">
        <f t="shared" si="15"/>
        <v>#DIV/0!</v>
      </c>
      <c r="O66" s="104">
        <v>61</v>
      </c>
      <c r="P66" s="100">
        <f t="shared" si="16"/>
        <v>0</v>
      </c>
      <c r="Q66" s="101">
        <f t="shared" si="7"/>
        <v>2.6739726027397261</v>
      </c>
      <c r="R66" s="101"/>
      <c r="S66" s="99" t="e">
        <f t="shared" si="17"/>
        <v>#DIV/0!</v>
      </c>
      <c r="T66" s="99">
        <v>56.6</v>
      </c>
      <c r="U66" s="99" t="e">
        <f t="shared" si="18"/>
        <v>#DIV/0!</v>
      </c>
    </row>
  </sheetData>
  <mergeCells count="19">
    <mergeCell ref="M3:N3"/>
    <mergeCell ref="P3:R3"/>
    <mergeCell ref="A4:A6"/>
    <mergeCell ref="B4:B6"/>
    <mergeCell ref="C4:C6"/>
    <mergeCell ref="D4:D6"/>
    <mergeCell ref="E4:F5"/>
    <mergeCell ref="G4:N4"/>
    <mergeCell ref="O4:Q4"/>
    <mergeCell ref="R4:S5"/>
    <mergeCell ref="T4:T6"/>
    <mergeCell ref="U4:U6"/>
    <mergeCell ref="G5:H5"/>
    <mergeCell ref="I5:J5"/>
    <mergeCell ref="K5:L5"/>
    <mergeCell ref="M5:N5"/>
    <mergeCell ref="O5:O6"/>
    <mergeCell ref="P5:P6"/>
    <mergeCell ref="Q5:Q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Расчет прибыли</vt:lpstr>
      <vt:lpstr>Лист1</vt:lpstr>
      <vt:lpstr>Данные для расчета ПДЗ</vt:lpstr>
      <vt:lpstr>Новая мотивация</vt:lpstr>
    </vt:vector>
  </TitlesOfParts>
  <Company>diakov.net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Пономарев</dc:creator>
  <cp:lastModifiedBy>Анисимов Андрей</cp:lastModifiedBy>
  <dcterms:created xsi:type="dcterms:W3CDTF">2021-02-01T15:11:40Z</dcterms:created>
  <dcterms:modified xsi:type="dcterms:W3CDTF">2024-06-19T07:49:49Z</dcterms:modified>
</cp:coreProperties>
</file>